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drawings/drawing4.xml" ContentType="application/vnd.openxmlformats-officedocument.drawing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18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19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20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6.xml" ContentType="application/vnd.openxmlformats-officedocument.drawing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8.xml" ContentType="application/vnd.openxmlformats-officedocument.drawing+xml"/>
  <Override PartName="/xl/charts/chart3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9.xml" ContentType="application/vnd.openxmlformats-officedocument.drawing+xml"/>
  <Override PartName="/xl/charts/chart3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3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0.xml" ContentType="application/vnd.openxmlformats-officedocument.drawing+xml"/>
  <Override PartName="/xl/charts/chart33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34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35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36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37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38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8" activeTab="10"/>
  </bookViews>
  <sheets>
    <sheet name="Задача 1" sheetId="1" r:id="rId1"/>
    <sheet name="Задача 2" sheetId="2" r:id="rId2"/>
    <sheet name="Задача 3" sheetId="3" r:id="rId3"/>
    <sheet name="Задача 4" sheetId="4" r:id="rId4"/>
    <sheet name="Задача 5" sheetId="5" r:id="rId5"/>
    <sheet name="Задача 5 Regr $" sheetId="6" r:id="rId6"/>
    <sheet name="Задача 5 Regr €" sheetId="7" r:id="rId7"/>
    <sheet name="Задача 6" sheetId="8" r:id="rId8"/>
    <sheet name="Задача 7" sheetId="9" r:id="rId9"/>
    <sheet name="Задача 8" sheetId="10" r:id="rId10"/>
    <sheet name="Задача 9" sheetId="11" r:id="rId11"/>
  </sheets>
  <externalReferences>
    <externalReference r:id="rId12"/>
  </externalReferences>
  <definedNames>
    <definedName name="solver_eng" localSheetId="7" hidden="1">1</definedName>
    <definedName name="solver_neg" localSheetId="7" hidden="1">1</definedName>
    <definedName name="solver_num" localSheetId="7" hidden="1">0</definedName>
    <definedName name="solver_opt" localSheetId="7" hidden="1">'Задача 6'!$I$20</definedName>
    <definedName name="solver_typ" localSheetId="7" hidden="1">1</definedName>
    <definedName name="solver_val" localSheetId="7" hidden="1">0</definedName>
    <definedName name="solver_ver" localSheetId="7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0" i="11" l="1"/>
  <c r="H39" i="11"/>
  <c r="H38" i="11"/>
  <c r="H37" i="11"/>
  <c r="H36" i="11"/>
  <c r="H35" i="11"/>
  <c r="H34" i="11"/>
  <c r="H33" i="11"/>
  <c r="H32" i="11"/>
  <c r="H31" i="11"/>
  <c r="H30" i="11"/>
  <c r="H29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F41" i="11"/>
  <c r="F29" i="11"/>
  <c r="U45" i="11"/>
  <c r="F30" i="11"/>
  <c r="F31" i="11"/>
  <c r="F32" i="11"/>
  <c r="F33" i="11"/>
  <c r="F34" i="11"/>
  <c r="F35" i="11"/>
  <c r="F36" i="11"/>
  <c r="F37" i="11"/>
  <c r="F38" i="11"/>
  <c r="F39" i="11"/>
  <c r="F40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V2" i="11"/>
  <c r="L18" i="11"/>
  <c r="D29" i="11"/>
  <c r="F2" i="11"/>
  <c r="B30" i="11"/>
  <c r="D30" i="11" s="1"/>
  <c r="B29" i="11"/>
  <c r="S2" i="11"/>
  <c r="N18" i="11"/>
  <c r="U44" i="11"/>
  <c r="U46" i="11"/>
  <c r="U47" i="11"/>
  <c r="U43" i="11"/>
  <c r="Q18" i="11"/>
  <c r="O43" i="11"/>
  <c r="R18" i="11"/>
  <c r="N42" i="11"/>
  <c r="V42" i="11"/>
  <c r="U42" i="11"/>
  <c r="T42" i="11"/>
  <c r="S42" i="11"/>
  <c r="R42" i="11"/>
  <c r="Q42" i="11"/>
  <c r="P42" i="11"/>
  <c r="V41" i="11"/>
  <c r="V40" i="11"/>
  <c r="V39" i="11"/>
  <c r="V38" i="11"/>
  <c r="V37" i="11"/>
  <c r="V36" i="11"/>
  <c r="V35" i="11"/>
  <c r="V34" i="11"/>
  <c r="V33" i="11"/>
  <c r="V32" i="11"/>
  <c r="V31" i="11"/>
  <c r="V30" i="11"/>
  <c r="V29" i="11"/>
  <c r="V28" i="11"/>
  <c r="V27" i="11"/>
  <c r="V26" i="11"/>
  <c r="V25" i="11"/>
  <c r="V24" i="11"/>
  <c r="V23" i="11"/>
  <c r="V22" i="11"/>
  <c r="V21" i="11"/>
  <c r="V20" i="11"/>
  <c r="V19" i="11"/>
  <c r="V18" i="11"/>
  <c r="U19" i="11"/>
  <c r="U20" i="11"/>
  <c r="U21" i="11"/>
  <c r="U22" i="11"/>
  <c r="U23" i="11"/>
  <c r="U24" i="11"/>
  <c r="U25" i="11"/>
  <c r="U26" i="11"/>
  <c r="U27" i="11"/>
  <c r="U28" i="11"/>
  <c r="U29" i="11"/>
  <c r="U30" i="11"/>
  <c r="U31" i="11"/>
  <c r="U32" i="11"/>
  <c r="U33" i="11"/>
  <c r="U34" i="11"/>
  <c r="U35" i="11"/>
  <c r="U36" i="11"/>
  <c r="U37" i="11"/>
  <c r="U38" i="11"/>
  <c r="U39" i="11"/>
  <c r="U40" i="11"/>
  <c r="U41" i="11"/>
  <c r="U18" i="11"/>
  <c r="T19" i="11"/>
  <c r="T20" i="11"/>
  <c r="T21" i="11"/>
  <c r="T22" i="11"/>
  <c r="T23" i="11"/>
  <c r="T24" i="11"/>
  <c r="T25" i="11"/>
  <c r="T26" i="11"/>
  <c r="T27" i="11"/>
  <c r="T28" i="11"/>
  <c r="T29" i="11"/>
  <c r="T30" i="11"/>
  <c r="T31" i="11"/>
  <c r="T32" i="11"/>
  <c r="T33" i="11"/>
  <c r="T34" i="11"/>
  <c r="T35" i="11"/>
  <c r="T36" i="11"/>
  <c r="T37" i="11"/>
  <c r="T38" i="11"/>
  <c r="T39" i="11"/>
  <c r="T40" i="11"/>
  <c r="T41" i="11"/>
  <c r="T18" i="11"/>
  <c r="S19" i="11"/>
  <c r="S20" i="11"/>
  <c r="S21" i="11"/>
  <c r="S22" i="11"/>
  <c r="S23" i="11"/>
  <c r="S24" i="11"/>
  <c r="S25" i="11"/>
  <c r="S26" i="11"/>
  <c r="S27" i="11"/>
  <c r="S28" i="11"/>
  <c r="S29" i="11"/>
  <c r="S30" i="11"/>
  <c r="S31" i="11"/>
  <c r="S32" i="11"/>
  <c r="S33" i="11"/>
  <c r="S34" i="11"/>
  <c r="S35" i="11"/>
  <c r="S36" i="11"/>
  <c r="S37" i="11"/>
  <c r="S38" i="11"/>
  <c r="S39" i="11"/>
  <c r="S40" i="11"/>
  <c r="S41" i="11"/>
  <c r="S18" i="11"/>
  <c r="R26" i="11"/>
  <c r="R27" i="11"/>
  <c r="R28" i="11"/>
  <c r="R29" i="11"/>
  <c r="R30" i="11"/>
  <c r="R31" i="11"/>
  <c r="R32" i="11"/>
  <c r="R33" i="11"/>
  <c r="R34" i="11"/>
  <c r="R35" i="11"/>
  <c r="R36" i="11"/>
  <c r="R37" i="11"/>
  <c r="R38" i="11"/>
  <c r="R39" i="11"/>
  <c r="R40" i="11"/>
  <c r="R41" i="11"/>
  <c r="R25" i="11"/>
  <c r="R24" i="11"/>
  <c r="R23" i="11"/>
  <c r="R22" i="11"/>
  <c r="R21" i="11"/>
  <c r="R20" i="11"/>
  <c r="R19" i="11"/>
  <c r="Q41" i="11"/>
  <c r="Q40" i="11"/>
  <c r="Q39" i="11"/>
  <c r="Q38" i="11"/>
  <c r="Q37" i="11"/>
  <c r="Q36" i="11"/>
  <c r="Q35" i="11"/>
  <c r="Q34" i="11"/>
  <c r="Q33" i="11"/>
  <c r="Q32" i="11"/>
  <c r="Q31" i="11"/>
  <c r="Q30" i="11"/>
  <c r="Q29" i="11"/>
  <c r="Q28" i="11"/>
  <c r="Q27" i="11"/>
  <c r="Q26" i="11"/>
  <c r="Q25" i="11"/>
  <c r="Q24" i="11"/>
  <c r="Q23" i="11"/>
  <c r="Q22" i="11"/>
  <c r="Q21" i="11"/>
  <c r="Q20" i="11"/>
  <c r="Q19" i="11"/>
  <c r="P41" i="11"/>
  <c r="P40" i="11"/>
  <c r="P39" i="11"/>
  <c r="P38" i="11"/>
  <c r="P37" i="11"/>
  <c r="P36" i="11"/>
  <c r="P35" i="11"/>
  <c r="P34" i="11"/>
  <c r="P33" i="11"/>
  <c r="P32" i="11"/>
  <c r="P31" i="11"/>
  <c r="P30" i="11"/>
  <c r="P29" i="11"/>
  <c r="P28" i="11"/>
  <c r="P27" i="11"/>
  <c r="P26" i="11"/>
  <c r="P25" i="11"/>
  <c r="P24" i="11"/>
  <c r="P23" i="11"/>
  <c r="P22" i="11"/>
  <c r="P21" i="11"/>
  <c r="P20" i="11"/>
  <c r="P19" i="11"/>
  <c r="P18" i="11"/>
  <c r="O41" i="11"/>
  <c r="O40" i="11"/>
  <c r="O39" i="11"/>
  <c r="O38" i="11"/>
  <c r="O37" i="11"/>
  <c r="O36" i="11"/>
  <c r="O35" i="11"/>
  <c r="O34" i="11"/>
  <c r="O33" i="11"/>
  <c r="O32" i="11"/>
  <c r="O31" i="11"/>
  <c r="O30" i="11"/>
  <c r="O29" i="11"/>
  <c r="O28" i="11"/>
  <c r="O27" i="11"/>
  <c r="O26" i="11"/>
  <c r="O25" i="11"/>
  <c r="O24" i="11"/>
  <c r="O23" i="11"/>
  <c r="O22" i="11"/>
  <c r="O21" i="11"/>
  <c r="O20" i="11"/>
  <c r="O19" i="11"/>
  <c r="O18" i="11"/>
  <c r="N41" i="11"/>
  <c r="N40" i="11"/>
  <c r="N39" i="11"/>
  <c r="N38" i="11"/>
  <c r="N37" i="11"/>
  <c r="N36" i="11"/>
  <c r="N35" i="11"/>
  <c r="N34" i="11"/>
  <c r="N33" i="11"/>
  <c r="N32" i="11"/>
  <c r="N31" i="11"/>
  <c r="N30" i="11"/>
  <c r="N29" i="11"/>
  <c r="N28" i="11"/>
  <c r="N27" i="11"/>
  <c r="N26" i="11"/>
  <c r="N25" i="11"/>
  <c r="N24" i="11"/>
  <c r="N23" i="11"/>
  <c r="N22" i="11"/>
  <c r="N21" i="11"/>
  <c r="N20" i="11"/>
  <c r="N19" i="11"/>
  <c r="M41" i="11"/>
  <c r="M40" i="11"/>
  <c r="M39" i="11"/>
  <c r="M38" i="11"/>
  <c r="M37" i="11"/>
  <c r="M36" i="11"/>
  <c r="M35" i="11"/>
  <c r="M34" i="11"/>
  <c r="M33" i="11"/>
  <c r="M32" i="11"/>
  <c r="M31" i="11"/>
  <c r="M30" i="11"/>
  <c r="M29" i="11"/>
  <c r="M28" i="11"/>
  <c r="M27" i="11"/>
  <c r="M26" i="11"/>
  <c r="M25" i="11"/>
  <c r="M24" i="11"/>
  <c r="M23" i="11"/>
  <c r="M22" i="11"/>
  <c r="M21" i="11"/>
  <c r="M20" i="11"/>
  <c r="M19" i="11"/>
  <c r="M18" i="11"/>
  <c r="L41" i="11"/>
  <c r="L40" i="11"/>
  <c r="L39" i="11"/>
  <c r="L38" i="11"/>
  <c r="L37" i="11"/>
  <c r="L36" i="11"/>
  <c r="L35" i="11"/>
  <c r="L34" i="11"/>
  <c r="L33" i="11"/>
  <c r="L32" i="11"/>
  <c r="L31" i="11"/>
  <c r="L30" i="11"/>
  <c r="L29" i="11"/>
  <c r="L28" i="11"/>
  <c r="L27" i="11"/>
  <c r="L26" i="11"/>
  <c r="L25" i="11"/>
  <c r="L24" i="11"/>
  <c r="L23" i="11"/>
  <c r="L22" i="11"/>
  <c r="L21" i="11"/>
  <c r="L20" i="11"/>
  <c r="L19" i="11"/>
  <c r="O2" i="11"/>
  <c r="K43" i="11"/>
  <c r="K42" i="11"/>
  <c r="N12" i="11"/>
  <c r="N11" i="11"/>
  <c r="N10" i="11"/>
  <c r="N9" i="11"/>
  <c r="N8" i="11"/>
  <c r="N7" i="11"/>
  <c r="N6" i="11"/>
  <c r="N5" i="11"/>
  <c r="N4" i="11"/>
  <c r="N3" i="11"/>
  <c r="N2" i="11"/>
  <c r="M12" i="11"/>
  <c r="M11" i="11"/>
  <c r="M10" i="11"/>
  <c r="M9" i="11"/>
  <c r="M8" i="11"/>
  <c r="M7" i="11"/>
  <c r="M6" i="11"/>
  <c r="M5" i="11"/>
  <c r="M4" i="11"/>
  <c r="M3" i="11"/>
  <c r="M2" i="11"/>
  <c r="L13" i="11"/>
  <c r="N13" i="11" s="1"/>
  <c r="L12" i="11"/>
  <c r="L11" i="11"/>
  <c r="L10" i="11"/>
  <c r="L9" i="11"/>
  <c r="L8" i="11"/>
  <c r="L7" i="11"/>
  <c r="L6" i="11"/>
  <c r="L5" i="11"/>
  <c r="L4" i="11"/>
  <c r="L3" i="11"/>
  <c r="L2" i="11"/>
  <c r="K13" i="11"/>
  <c r="K12" i="11"/>
  <c r="K11" i="11"/>
  <c r="K10" i="11"/>
  <c r="K9" i="11"/>
  <c r="K8" i="11"/>
  <c r="K7" i="11"/>
  <c r="K6" i="11"/>
  <c r="K5" i="11"/>
  <c r="K4" i="11"/>
  <c r="K3" i="11"/>
  <c r="K2" i="11"/>
  <c r="E2" i="11"/>
  <c r="C27" i="11" a="1"/>
  <c r="C27" i="11" s="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4" i="11"/>
  <c r="E3" i="11"/>
  <c r="D25" i="11"/>
  <c r="D24" i="11"/>
  <c r="D23" i="11"/>
  <c r="D22" i="11"/>
  <c r="D21" i="11"/>
  <c r="D20" i="11"/>
  <c r="D19" i="11"/>
  <c r="D18" i="11"/>
  <c r="D17" i="11"/>
  <c r="D16" i="11"/>
  <c r="D15" i="11"/>
  <c r="D14" i="11"/>
  <c r="D13" i="11"/>
  <c r="D12" i="11"/>
  <c r="D11" i="11"/>
  <c r="D10" i="11"/>
  <c r="D9" i="11"/>
  <c r="D8" i="11"/>
  <c r="D7" i="11"/>
  <c r="D6" i="11"/>
  <c r="D5" i="11"/>
  <c r="D4" i="11"/>
  <c r="D3" i="11"/>
  <c r="D2" i="11"/>
  <c r="N13" i="10"/>
  <c r="N12" i="10"/>
  <c r="N11" i="10"/>
  <c r="N10" i="10"/>
  <c r="N9" i="10"/>
  <c r="N8" i="10"/>
  <c r="N7" i="10"/>
  <c r="N6" i="10"/>
  <c r="N5" i="10"/>
  <c r="N4" i="10"/>
  <c r="N3" i="10"/>
  <c r="N2" i="10"/>
  <c r="M13" i="10"/>
  <c r="M12" i="10"/>
  <c r="M11" i="10"/>
  <c r="M10" i="10"/>
  <c r="M9" i="10"/>
  <c r="M8" i="10"/>
  <c r="M7" i="10"/>
  <c r="M6" i="10"/>
  <c r="M5" i="10"/>
  <c r="M4" i="10"/>
  <c r="M3" i="10"/>
  <c r="M2" i="10"/>
  <c r="L13" i="10"/>
  <c r="L12" i="10"/>
  <c r="L11" i="10"/>
  <c r="L10" i="10"/>
  <c r="L9" i="10"/>
  <c r="L8" i="10"/>
  <c r="L7" i="10"/>
  <c r="L6" i="10"/>
  <c r="L5" i="10"/>
  <c r="L4" i="10"/>
  <c r="L3" i="10"/>
  <c r="L2" i="10"/>
  <c r="D68" i="10"/>
  <c r="C68" i="10"/>
  <c r="K13" i="10"/>
  <c r="K12" i="10"/>
  <c r="K11" i="10"/>
  <c r="K10" i="10"/>
  <c r="K9" i="10"/>
  <c r="K8" i="10"/>
  <c r="K7" i="10"/>
  <c r="K6" i="10"/>
  <c r="K5" i="10"/>
  <c r="K4" i="10"/>
  <c r="K3" i="10"/>
  <c r="K2" i="10"/>
  <c r="J13" i="10"/>
  <c r="J12" i="10"/>
  <c r="J11" i="10"/>
  <c r="J10" i="10"/>
  <c r="J9" i="10"/>
  <c r="J8" i="10"/>
  <c r="J7" i="10"/>
  <c r="J6" i="10"/>
  <c r="J5" i="10"/>
  <c r="J4" i="10"/>
  <c r="J3" i="10"/>
  <c r="J2" i="10"/>
  <c r="H2" i="10"/>
  <c r="G13" i="10"/>
  <c r="G12" i="10"/>
  <c r="G11" i="10"/>
  <c r="G9" i="10"/>
  <c r="G10" i="10"/>
  <c r="G8" i="10"/>
  <c r="G7" i="10"/>
  <c r="G6" i="10"/>
  <c r="G5" i="10"/>
  <c r="G4" i="10"/>
  <c r="G3" i="10"/>
  <c r="G2" i="10"/>
  <c r="F61" i="10"/>
  <c r="F60" i="10"/>
  <c r="F59" i="10"/>
  <c r="F58" i="10"/>
  <c r="F57" i="10"/>
  <c r="F56" i="10"/>
  <c r="F55" i="10"/>
  <c r="F54" i="10"/>
  <c r="F53" i="10"/>
  <c r="F52" i="10"/>
  <c r="F51" i="10"/>
  <c r="F50" i="10"/>
  <c r="F49" i="10"/>
  <c r="F48" i="10"/>
  <c r="F47" i="10"/>
  <c r="F46" i="10"/>
  <c r="F45" i="10"/>
  <c r="F44" i="10"/>
  <c r="F43" i="10"/>
  <c r="F42" i="10"/>
  <c r="F41" i="10"/>
  <c r="F40" i="10"/>
  <c r="F39" i="10"/>
  <c r="F38" i="10"/>
  <c r="F37" i="10"/>
  <c r="F36" i="10"/>
  <c r="F35" i="10"/>
  <c r="F34" i="10"/>
  <c r="F33" i="10"/>
  <c r="F32" i="10"/>
  <c r="F31" i="10"/>
  <c r="F30" i="10"/>
  <c r="F29" i="10"/>
  <c r="F28" i="10"/>
  <c r="F27" i="10"/>
  <c r="F26" i="10"/>
  <c r="F25" i="10"/>
  <c r="F24" i="10"/>
  <c r="F23" i="10"/>
  <c r="F22" i="10"/>
  <c r="F21" i="10"/>
  <c r="F20" i="10"/>
  <c r="F19" i="10"/>
  <c r="F18" i="10"/>
  <c r="F17" i="10"/>
  <c r="F16" i="10"/>
  <c r="F15" i="10"/>
  <c r="F14" i="10"/>
  <c r="F13" i="10"/>
  <c r="F12" i="10"/>
  <c r="F11" i="10"/>
  <c r="F10" i="10"/>
  <c r="F9" i="10"/>
  <c r="F8" i="10"/>
  <c r="F7" i="10"/>
  <c r="F6" i="10"/>
  <c r="F5" i="10"/>
  <c r="F4" i="10"/>
  <c r="F3" i="10"/>
  <c r="F2" i="10"/>
  <c r="C67" i="10" a="1"/>
  <c r="C67" i="10" s="1"/>
  <c r="C66" i="10" a="1"/>
  <c r="C66" i="10" s="1"/>
  <c r="C65" i="10" a="1"/>
  <c r="D65" i="10" s="1"/>
  <c r="C64" i="10" a="1"/>
  <c r="D64" i="10" s="1"/>
  <c r="C63" i="10" a="1"/>
  <c r="D63" i="10" s="1"/>
  <c r="B31" i="11" l="1"/>
  <c r="N14" i="11"/>
  <c r="N15" i="11"/>
  <c r="F12" i="11"/>
  <c r="F20" i="11"/>
  <c r="F13" i="11"/>
  <c r="F6" i="11"/>
  <c r="M13" i="11"/>
  <c r="D27" i="11"/>
  <c r="F18" i="11" s="1"/>
  <c r="D67" i="10"/>
  <c r="E60" i="10" s="1"/>
  <c r="E54" i="10"/>
  <c r="E56" i="10"/>
  <c r="E58" i="10"/>
  <c r="E53" i="10"/>
  <c r="E61" i="10"/>
  <c r="E55" i="10"/>
  <c r="E50" i="10"/>
  <c r="E51" i="10"/>
  <c r="E59" i="10"/>
  <c r="E52" i="10"/>
  <c r="D66" i="10"/>
  <c r="E42" i="10" s="1"/>
  <c r="E39" i="10"/>
  <c r="E44" i="10"/>
  <c r="E49" i="10"/>
  <c r="E45" i="10"/>
  <c r="E38" i="10"/>
  <c r="E47" i="10"/>
  <c r="E40" i="10"/>
  <c r="E48" i="10"/>
  <c r="E41" i="10"/>
  <c r="C65" i="10"/>
  <c r="E30" i="10" s="1"/>
  <c r="E33" i="10"/>
  <c r="E31" i="10"/>
  <c r="E32" i="10"/>
  <c r="E26" i="10"/>
  <c r="E27" i="10"/>
  <c r="E28" i="10"/>
  <c r="E29" i="10"/>
  <c r="E37" i="10"/>
  <c r="E34" i="10"/>
  <c r="E35" i="10"/>
  <c r="E36" i="10"/>
  <c r="C64" i="10"/>
  <c r="E23" i="10" s="1"/>
  <c r="E20" i="10"/>
  <c r="E16" i="10"/>
  <c r="E24" i="10"/>
  <c r="E17" i="10"/>
  <c r="E18" i="10"/>
  <c r="E19" i="10"/>
  <c r="E14" i="10"/>
  <c r="E21" i="10"/>
  <c r="E15" i="10"/>
  <c r="E22" i="10"/>
  <c r="E25" i="10"/>
  <c r="C63" i="10"/>
  <c r="E3" i="10"/>
  <c r="E4" i="10"/>
  <c r="E5" i="10"/>
  <c r="E6" i="10"/>
  <c r="E13" i="10"/>
  <c r="E7" i="10"/>
  <c r="E11" i="10"/>
  <c r="E12" i="10"/>
  <c r="E8" i="10"/>
  <c r="E10" i="10"/>
  <c r="E2" i="10"/>
  <c r="E9" i="10"/>
  <c r="G16" i="9"/>
  <c r="G6" i="9"/>
  <c r="G7" i="9"/>
  <c r="G8" i="9"/>
  <c r="G9" i="9"/>
  <c r="G10" i="9"/>
  <c r="G11" i="9"/>
  <c r="G12" i="9"/>
  <c r="G13" i="9"/>
  <c r="G14" i="9"/>
  <c r="G15" i="9"/>
  <c r="G5" i="9"/>
  <c r="G4" i="9"/>
  <c r="K4" i="9"/>
  <c r="G3" i="9"/>
  <c r="G2" i="9"/>
  <c r="K3" i="9"/>
  <c r="K2" i="9"/>
  <c r="D31" i="11" l="1"/>
  <c r="B32" i="11"/>
  <c r="F19" i="11"/>
  <c r="F11" i="11"/>
  <c r="F21" i="11"/>
  <c r="G21" i="11" s="1"/>
  <c r="F3" i="11"/>
  <c r="F14" i="11"/>
  <c r="T6" i="11"/>
  <c r="G18" i="11"/>
  <c r="S12" i="11"/>
  <c r="G12" i="11"/>
  <c r="F17" i="11"/>
  <c r="S6" i="11"/>
  <c r="G6" i="11"/>
  <c r="O9" i="11"/>
  <c r="O8" i="11"/>
  <c r="O7" i="11"/>
  <c r="O6" i="11"/>
  <c r="O5" i="11"/>
  <c r="O4" i="11"/>
  <c r="O11" i="11"/>
  <c r="O3" i="11"/>
  <c r="O12" i="11"/>
  <c r="O10" i="11"/>
  <c r="S3" i="11"/>
  <c r="G3" i="11"/>
  <c r="F4" i="11"/>
  <c r="F24" i="11"/>
  <c r="F15" i="11"/>
  <c r="F25" i="11"/>
  <c r="O13" i="11"/>
  <c r="G14" i="11"/>
  <c r="T2" i="11"/>
  <c r="S13" i="11"/>
  <c r="G13" i="11"/>
  <c r="T9" i="11"/>
  <c r="T8" i="11"/>
  <c r="G20" i="11"/>
  <c r="F23" i="11"/>
  <c r="F16" i="11"/>
  <c r="F7" i="11"/>
  <c r="F9" i="11"/>
  <c r="T7" i="11"/>
  <c r="G19" i="11"/>
  <c r="S11" i="11"/>
  <c r="G11" i="11"/>
  <c r="U2" i="11"/>
  <c r="G2" i="11"/>
  <c r="F10" i="11"/>
  <c r="F8" i="11"/>
  <c r="F22" i="11"/>
  <c r="F5" i="11"/>
  <c r="E57" i="10"/>
  <c r="E43" i="10"/>
  <c r="E46" i="10"/>
  <c r="J4" i="9"/>
  <c r="J3" i="9"/>
  <c r="J2" i="9"/>
  <c r="D2" i="9"/>
  <c r="H2" i="9"/>
  <c r="F2" i="9"/>
  <c r="E13" i="9"/>
  <c r="E12" i="9"/>
  <c r="E11" i="9"/>
  <c r="E10" i="9"/>
  <c r="E9" i="9"/>
  <c r="E8" i="9"/>
  <c r="E7" i="9"/>
  <c r="E6" i="9"/>
  <c r="E5" i="9"/>
  <c r="E4" i="9"/>
  <c r="E3" i="9"/>
  <c r="D15" i="9" a="1"/>
  <c r="D15" i="9" s="1"/>
  <c r="C17" i="8"/>
  <c r="I17" i="8"/>
  <c r="I16" i="8"/>
  <c r="I15" i="8"/>
  <c r="I14" i="8"/>
  <c r="I13" i="8"/>
  <c r="I12" i="8"/>
  <c r="I11" i="8"/>
  <c r="I10" i="8"/>
  <c r="I9" i="8"/>
  <c r="I8" i="8"/>
  <c r="I7" i="8"/>
  <c r="I6" i="8"/>
  <c r="H17" i="8"/>
  <c r="H16" i="8"/>
  <c r="H15" i="8"/>
  <c r="H14" i="8"/>
  <c r="H13" i="8"/>
  <c r="H12" i="8"/>
  <c r="H11" i="8"/>
  <c r="H10" i="8"/>
  <c r="H9" i="8"/>
  <c r="H7" i="8"/>
  <c r="H6" i="8"/>
  <c r="H8" i="8"/>
  <c r="G17" i="8"/>
  <c r="G16" i="8"/>
  <c r="G15" i="8"/>
  <c r="G14" i="8"/>
  <c r="G13" i="8"/>
  <c r="G12" i="8"/>
  <c r="G11" i="8"/>
  <c r="G10" i="8"/>
  <c r="G9" i="8"/>
  <c r="G8" i="8"/>
  <c r="G7" i="8"/>
  <c r="G6" i="8"/>
  <c r="F17" i="8"/>
  <c r="F16" i="8"/>
  <c r="F15" i="8"/>
  <c r="F14" i="8"/>
  <c r="F13" i="8"/>
  <c r="F12" i="8"/>
  <c r="F11" i="8"/>
  <c r="F10" i="8"/>
  <c r="F9" i="8"/>
  <c r="F8" i="8"/>
  <c r="F7" i="8"/>
  <c r="F6" i="8"/>
  <c r="I5" i="8"/>
  <c r="I4" i="8"/>
  <c r="I3" i="8"/>
  <c r="I2" i="8"/>
  <c r="H5" i="8"/>
  <c r="H4" i="8"/>
  <c r="H3" i="8"/>
  <c r="H2" i="8"/>
  <c r="G5" i="8"/>
  <c r="G4" i="8"/>
  <c r="G3" i="8"/>
  <c r="G2" i="8"/>
  <c r="F5" i="8"/>
  <c r="F4" i="8"/>
  <c r="F3" i="8"/>
  <c r="F2" i="8"/>
  <c r="D16" i="8"/>
  <c r="D15" i="8"/>
  <c r="D14" i="8"/>
  <c r="D13" i="8"/>
  <c r="D12" i="8"/>
  <c r="D11" i="8"/>
  <c r="D10" i="8"/>
  <c r="D9" i="8"/>
  <c r="D8" i="8"/>
  <c r="D7" i="8"/>
  <c r="D6" i="8"/>
  <c r="D5" i="8"/>
  <c r="D4" i="8"/>
  <c r="D3" i="8"/>
  <c r="D2" i="8"/>
  <c r="H55" i="7"/>
  <c r="H54" i="7"/>
  <c r="H53" i="7"/>
  <c r="H52" i="7"/>
  <c r="H51" i="7"/>
  <c r="H50" i="7"/>
  <c r="H49" i="7"/>
  <c r="H48" i="7"/>
  <c r="H47" i="7"/>
  <c r="H46" i="7"/>
  <c r="H45" i="7"/>
  <c r="H44" i="7"/>
  <c r="H43" i="7"/>
  <c r="H42" i="7"/>
  <c r="H41" i="7"/>
  <c r="H40" i="7"/>
  <c r="H39" i="7"/>
  <c r="H38" i="7"/>
  <c r="H37" i="7"/>
  <c r="H36" i="7"/>
  <c r="H34" i="7"/>
  <c r="H35" i="7"/>
  <c r="H33" i="7"/>
  <c r="H32" i="7"/>
  <c r="H31" i="7"/>
  <c r="H30" i="7"/>
  <c r="H29" i="7"/>
  <c r="H28" i="7"/>
  <c r="H27" i="7"/>
  <c r="H26" i="7"/>
  <c r="H25" i="7"/>
  <c r="G25" i="7"/>
  <c r="G55" i="7"/>
  <c r="G54" i="7"/>
  <c r="G53" i="7"/>
  <c r="G52" i="7"/>
  <c r="G51" i="7"/>
  <c r="G50" i="7"/>
  <c r="G49" i="7"/>
  <c r="G48" i="7"/>
  <c r="G47" i="7"/>
  <c r="G46" i="7"/>
  <c r="G45" i="7"/>
  <c r="G44" i="7"/>
  <c r="G43" i="7"/>
  <c r="G42" i="7"/>
  <c r="G39" i="7"/>
  <c r="G38" i="7"/>
  <c r="G37" i="7"/>
  <c r="G36" i="7"/>
  <c r="G35" i="7"/>
  <c r="G34" i="7"/>
  <c r="G33" i="7"/>
  <c r="G41" i="7"/>
  <c r="G40" i="7"/>
  <c r="G32" i="7"/>
  <c r="G31" i="7"/>
  <c r="G30" i="7"/>
  <c r="G29" i="7"/>
  <c r="G28" i="7"/>
  <c r="G27" i="7"/>
  <c r="G26" i="7"/>
  <c r="I56" i="6"/>
  <c r="I55" i="6"/>
  <c r="I54" i="6"/>
  <c r="I53" i="6"/>
  <c r="I52" i="6"/>
  <c r="I51" i="6"/>
  <c r="I50" i="6"/>
  <c r="I49" i="6"/>
  <c r="I48" i="6"/>
  <c r="I47" i="6"/>
  <c r="I46" i="6"/>
  <c r="I45" i="6"/>
  <c r="I44" i="6"/>
  <c r="I43" i="6"/>
  <c r="I42" i="6"/>
  <c r="I41" i="6"/>
  <c r="I40" i="6"/>
  <c r="I39" i="6"/>
  <c r="I38" i="6"/>
  <c r="I37" i="6"/>
  <c r="I36" i="6"/>
  <c r="I35" i="6"/>
  <c r="I34" i="6"/>
  <c r="I33" i="6"/>
  <c r="I32" i="6"/>
  <c r="I31" i="6"/>
  <c r="I30" i="6"/>
  <c r="I29" i="6"/>
  <c r="I28" i="6"/>
  <c r="I27" i="6"/>
  <c r="I26" i="6"/>
  <c r="H26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5" i="5"/>
  <c r="H6" i="5"/>
  <c r="H7" i="5"/>
  <c r="H8" i="5" s="1"/>
  <c r="H9" i="5" s="1"/>
  <c r="H10" i="5" s="1"/>
  <c r="H11" i="5" s="1"/>
  <c r="H12" i="5" s="1"/>
  <c r="H13" i="5" s="1"/>
  <c r="H14" i="5" s="1"/>
  <c r="H15" i="5" s="1"/>
  <c r="H16" i="5" s="1"/>
  <c r="H17" i="5" s="1"/>
  <c r="H18" i="5" s="1"/>
  <c r="H19" i="5" s="1"/>
  <c r="H20" i="5" s="1"/>
  <c r="H21" i="5" s="1"/>
  <c r="H22" i="5" s="1"/>
  <c r="H23" i="5" s="1"/>
  <c r="H24" i="5" s="1"/>
  <c r="H25" i="5" s="1"/>
  <c r="H26" i="5" s="1"/>
  <c r="H27" i="5" s="1"/>
  <c r="H28" i="5" s="1"/>
  <c r="H29" i="5" s="1"/>
  <c r="H30" i="5" s="1"/>
  <c r="H31" i="5" s="1"/>
  <c r="H32" i="5" s="1"/>
  <c r="H33" i="5" s="1"/>
  <c r="H34" i="5" s="1"/>
  <c r="H4" i="5"/>
  <c r="G5" i="5"/>
  <c r="G6" i="5" s="1"/>
  <c r="G7" i="5" s="1"/>
  <c r="G8" i="5" s="1"/>
  <c r="G9" i="5" s="1"/>
  <c r="G10" i="5" s="1"/>
  <c r="G11" i="5" s="1"/>
  <c r="G12" i="5" s="1"/>
  <c r="G13" i="5" s="1"/>
  <c r="G14" i="5" s="1"/>
  <c r="G15" i="5" s="1"/>
  <c r="G16" i="5" s="1"/>
  <c r="G17" i="5" s="1"/>
  <c r="G18" i="5" s="1"/>
  <c r="G19" i="5" s="1"/>
  <c r="G20" i="5" s="1"/>
  <c r="G21" i="5" s="1"/>
  <c r="G22" i="5" s="1"/>
  <c r="G23" i="5" s="1"/>
  <c r="G24" i="5" s="1"/>
  <c r="G25" i="5" s="1"/>
  <c r="G26" i="5" s="1"/>
  <c r="G27" i="5" s="1"/>
  <c r="G28" i="5" s="1"/>
  <c r="G29" i="5" s="1"/>
  <c r="G30" i="5" s="1"/>
  <c r="G31" i="5" s="1"/>
  <c r="G32" i="5" s="1"/>
  <c r="G33" i="5" s="1"/>
  <c r="G34" i="5" s="1"/>
  <c r="G4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H80" i="4"/>
  <c r="G80" i="4"/>
  <c r="H79" i="4"/>
  <c r="G79" i="4"/>
  <c r="H78" i="4"/>
  <c r="G78" i="4"/>
  <c r="H77" i="4"/>
  <c r="G77" i="4"/>
  <c r="H76" i="4"/>
  <c r="G76" i="4"/>
  <c r="H75" i="4"/>
  <c r="G75" i="4"/>
  <c r="H74" i="4"/>
  <c r="G74" i="4"/>
  <c r="H73" i="4"/>
  <c r="G73" i="4"/>
  <c r="H72" i="4"/>
  <c r="G72" i="4"/>
  <c r="H71" i="4"/>
  <c r="G71" i="4"/>
  <c r="H70" i="4"/>
  <c r="G70" i="4"/>
  <c r="G26" i="4"/>
  <c r="E17" i="4"/>
  <c r="E18" i="4" s="1"/>
  <c r="E13" i="4"/>
  <c r="E12" i="4"/>
  <c r="F12" i="4" s="1"/>
  <c r="G12" i="4" s="1"/>
  <c r="E11" i="4"/>
  <c r="F11" i="4" s="1"/>
  <c r="G11" i="4" s="1"/>
  <c r="E10" i="4"/>
  <c r="F10" i="4" s="1"/>
  <c r="G10" i="4" s="1"/>
  <c r="F9" i="4"/>
  <c r="G9" i="4" s="1"/>
  <c r="E9" i="4"/>
  <c r="E8" i="4"/>
  <c r="F8" i="4" s="1"/>
  <c r="G8" i="4" s="1"/>
  <c r="E7" i="4"/>
  <c r="F7" i="4" s="1"/>
  <c r="G7" i="4" s="1"/>
  <c r="E6" i="4"/>
  <c r="F6" i="4" s="1"/>
  <c r="G6" i="4" s="1"/>
  <c r="D32" i="11" l="1"/>
  <c r="B33" i="11"/>
  <c r="U6" i="11"/>
  <c r="U3" i="11"/>
  <c r="U12" i="11"/>
  <c r="S5" i="11"/>
  <c r="U5" i="11" s="1"/>
  <c r="G5" i="11"/>
  <c r="T13" i="11"/>
  <c r="U13" i="11" s="1"/>
  <c r="G25" i="11"/>
  <c r="T12" i="11"/>
  <c r="G24" i="11"/>
  <c r="T10" i="11"/>
  <c r="G22" i="11"/>
  <c r="S8" i="11"/>
  <c r="U8" i="11" s="1"/>
  <c r="G8" i="11"/>
  <c r="S9" i="11"/>
  <c r="U9" i="11" s="1"/>
  <c r="G9" i="11"/>
  <c r="S4" i="11"/>
  <c r="G4" i="11"/>
  <c r="T5" i="11"/>
  <c r="G17" i="11"/>
  <c r="S10" i="11"/>
  <c r="U10" i="11" s="1"/>
  <c r="G10" i="11"/>
  <c r="G7" i="11"/>
  <c r="S7" i="11"/>
  <c r="U7" i="11" s="1"/>
  <c r="T3" i="11"/>
  <c r="G15" i="11"/>
  <c r="T4" i="11"/>
  <c r="G16" i="11"/>
  <c r="T11" i="11"/>
  <c r="U11" i="11" s="1"/>
  <c r="G23" i="11"/>
  <c r="E15" i="9"/>
  <c r="E19" i="4"/>
  <c r="F18" i="4"/>
  <c r="G18" i="4" s="1"/>
  <c r="F17" i="4"/>
  <c r="G17" i="4" s="1"/>
  <c r="B34" i="11" l="1"/>
  <c r="D33" i="11"/>
  <c r="U4" i="11"/>
  <c r="D6" i="9"/>
  <c r="D13" i="9"/>
  <c r="D5" i="9"/>
  <c r="D4" i="9"/>
  <c r="D12" i="9"/>
  <c r="D11" i="9"/>
  <c r="D3" i="9"/>
  <c r="D10" i="9"/>
  <c r="E2" i="9"/>
  <c r="D7" i="9"/>
  <c r="D9" i="9"/>
  <c r="D8" i="9"/>
  <c r="E20" i="4"/>
  <c r="F19" i="4"/>
  <c r="G19" i="4" s="1"/>
  <c r="D6" i="3"/>
  <c r="E6" i="3"/>
  <c r="F6" i="3"/>
  <c r="G6" i="3" s="1"/>
  <c r="H6" i="3" s="1"/>
  <c r="I6" i="3" s="1"/>
  <c r="J6" i="3" s="1"/>
  <c r="K6" i="3" s="1"/>
  <c r="C6" i="3"/>
  <c r="C5" i="3"/>
  <c r="D5" i="3"/>
  <c r="E5" i="3"/>
  <c r="F5" i="3"/>
  <c r="G5" i="3"/>
  <c r="H5" i="3"/>
  <c r="I5" i="3"/>
  <c r="J5" i="3"/>
  <c r="K5" i="3"/>
  <c r="B35" i="11" l="1"/>
  <c r="D34" i="11"/>
  <c r="U14" i="11"/>
  <c r="F20" i="4"/>
  <c r="G20" i="4" s="1"/>
  <c r="E21" i="4"/>
  <c r="B36" i="11" l="1"/>
  <c r="D35" i="11"/>
  <c r="V3" i="11"/>
  <c r="V5" i="11"/>
  <c r="V9" i="11"/>
  <c r="V8" i="11"/>
  <c r="V11" i="11"/>
  <c r="V12" i="11"/>
  <c r="V6" i="11"/>
  <c r="V10" i="11"/>
  <c r="V7" i="11"/>
  <c r="V13" i="11"/>
  <c r="V4" i="11"/>
  <c r="E22" i="4"/>
  <c r="F21" i="4"/>
  <c r="G21" i="4" s="1"/>
  <c r="B37" i="11" l="1"/>
  <c r="D36" i="11"/>
  <c r="E23" i="4"/>
  <c r="F22" i="4"/>
  <c r="G22" i="4" s="1"/>
  <c r="D37" i="11" l="1"/>
  <c r="B38" i="11"/>
  <c r="E24" i="4"/>
  <c r="F23" i="4"/>
  <c r="G23" i="4" s="1"/>
  <c r="D38" i="11" l="1"/>
  <c r="B39" i="11"/>
  <c r="E25" i="4"/>
  <c r="F24" i="4"/>
  <c r="G24" i="4" s="1"/>
  <c r="D39" i="11" l="1"/>
  <c r="B40" i="11"/>
  <c r="D40" i="11" s="1"/>
  <c r="E26" i="4"/>
  <c r="F25" i="4"/>
  <c r="G25" i="4" s="1"/>
  <c r="I7" i="2" l="1"/>
  <c r="H7" i="2"/>
  <c r="G7" i="2"/>
  <c r="F7" i="2"/>
  <c r="D11" i="2" l="1"/>
  <c r="D10" i="2"/>
  <c r="D9" i="2"/>
  <c r="D8" i="2"/>
  <c r="D7" i="2"/>
  <c r="D6" i="2"/>
  <c r="D5" i="2"/>
  <c r="C10" i="2"/>
  <c r="C9" i="2"/>
  <c r="C8" i="2"/>
  <c r="C7" i="2"/>
  <c r="C6" i="2"/>
  <c r="C5" i="2"/>
  <c r="C4" i="2"/>
  <c r="C3" i="2"/>
  <c r="C2" i="2"/>
  <c r="M4" i="1"/>
  <c r="L3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H31" i="1" l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</calcChain>
</file>

<file path=xl/sharedStrings.xml><?xml version="1.0" encoding="utf-8"?>
<sst xmlns="http://schemas.openxmlformats.org/spreadsheetml/2006/main" count="620" uniqueCount="200">
  <si>
    <t>Місяць</t>
  </si>
  <si>
    <t>Об'єм продажу по рокам</t>
  </si>
  <si>
    <t>січень</t>
  </si>
  <si>
    <t>лютий</t>
  </si>
  <si>
    <t>березень</t>
  </si>
  <si>
    <t>квітень</t>
  </si>
  <si>
    <t>травень</t>
  </si>
  <si>
    <t>червень</t>
  </si>
  <si>
    <t>липень</t>
  </si>
  <si>
    <t>серпень</t>
  </si>
  <si>
    <t>вересень</t>
  </si>
  <si>
    <t>жовтень</t>
  </si>
  <si>
    <t>листопад</t>
  </si>
  <si>
    <t>грудень</t>
  </si>
  <si>
    <t>Об'єм продажів</t>
  </si>
  <si>
    <t>Ковзне серенє</t>
  </si>
  <si>
    <t>Прогноз на червень</t>
  </si>
  <si>
    <t>Помилка прогнозу</t>
  </si>
  <si>
    <t>Помилка по модулю</t>
  </si>
  <si>
    <t>Абсолютна помилка</t>
  </si>
  <si>
    <t>МАРЕ</t>
  </si>
  <si>
    <t>Точність</t>
  </si>
  <si>
    <t>Обсяг реалізації
за місяць</t>
  </si>
  <si>
    <t>Обсяг реалізації з
початку року</t>
  </si>
  <si>
    <t>Ковзне середнє</t>
  </si>
  <si>
    <t>Прогноз на жовтень</t>
  </si>
  <si>
    <t>лін</t>
  </si>
  <si>
    <t>лог</t>
  </si>
  <si>
    <t>пол 2</t>
  </si>
  <si>
    <t>степ</t>
  </si>
  <si>
    <t xml:space="preserve">Показники </t>
  </si>
  <si>
    <t>Дані по інтервалам часу</t>
  </si>
  <si>
    <t>Реклама (тис. $)</t>
  </si>
  <si>
    <t>Продажі (тис. шт.)</t>
  </si>
  <si>
    <t>По ковз середньому</t>
  </si>
  <si>
    <t>Експ згладжування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</si>
  <si>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</si>
  <si>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</si>
  <si>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</si>
  <si>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</si>
  <si>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</si>
  <si>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</si>
  <si>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</si>
  <si>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</si>
  <si>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</si>
  <si>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</si>
  <si>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</si>
  <si>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</si>
  <si>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</si>
  <si>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</si>
  <si>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</si>
  <si>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</si>
  <si>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</si>
  <si>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</si>
  <si>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</si>
  <si>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</si>
  <si>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</si>
  <si>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</si>
  <si>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</si>
  <si>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</si>
  <si>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</si>
  <si>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</si>
  <si>
    <t>X Variable 3</t>
  </si>
  <si>
    <t>X Variable 4</t>
  </si>
  <si>
    <t>X Variable 5</t>
  </si>
  <si>
    <t>X Variable 6</t>
  </si>
  <si>
    <t>X Variable 7</t>
  </si>
  <si>
    <t>X Variable 8</t>
  </si>
  <si>
    <t>X Variable 9</t>
  </si>
  <si>
    <t>RESIDUAL OUTPUT</t>
  </si>
  <si>
    <t>Observation</t>
  </si>
  <si>
    <t>Predicted Y</t>
  </si>
  <si>
    <t>Residuals</t>
  </si>
  <si>
    <t>Оценка продаж для ВАТ "МТС"</t>
  </si>
  <si>
    <t>Дата</t>
  </si>
  <si>
    <t>Выручка (объем продаж)</t>
  </si>
  <si>
    <t>Денежный поток</t>
  </si>
  <si>
    <t>Скольз. среднее</t>
  </si>
  <si>
    <t>Ошибка по модулю</t>
  </si>
  <si>
    <t>Абс. ошибка</t>
  </si>
  <si>
    <t>#Н/Д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</si>
  <si>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</si>
  <si>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</si>
  <si>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</si>
  <si>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</si>
  <si>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</si>
  <si>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</si>
  <si>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</si>
  <si>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</si>
  <si>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Значимость F</t>
  </si>
  <si>
    <t>Регрессия</t>
  </si>
  <si>
    <t>Остаток</t>
  </si>
  <si>
    <t>Итого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</si>
  <si>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</si>
  <si>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</si>
  <si>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</si>
  <si>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</si>
  <si>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</si>
  <si>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</si>
  <si>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</si>
  <si>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Y-пересечение</t>
  </si>
  <si>
    <t>Переменная X 1</t>
  </si>
  <si>
    <t>ВЫВОД ОСТАТКА</t>
  </si>
  <si>
    <t>Наблюдение</t>
  </si>
  <si>
    <t>Предсказанное Y</t>
  </si>
  <si>
    <t>Остатки</t>
  </si>
  <si>
    <t>Прогноз продаж по АР</t>
  </si>
  <si>
    <t>Прогноз денежн. потока по АР</t>
  </si>
  <si>
    <t>альфа</t>
  </si>
  <si>
    <t>бета</t>
  </si>
  <si>
    <t>Курс $</t>
  </si>
  <si>
    <t>Курс євро</t>
  </si>
  <si>
    <t>Ковзне серед</t>
  </si>
  <si>
    <t>Експоненц зладж</t>
  </si>
  <si>
    <t>Курс €</t>
  </si>
  <si>
    <t>Исх курс $</t>
  </si>
  <si>
    <t>AR</t>
  </si>
  <si>
    <t>AR 1</t>
  </si>
  <si>
    <t>Q1</t>
  </si>
  <si>
    <t>Q2</t>
  </si>
  <si>
    <t>Q3</t>
  </si>
  <si>
    <t>Q4</t>
  </si>
  <si>
    <t>Квартальні обсяги продажів</t>
  </si>
  <si>
    <t>Log10
(Обс пр)</t>
  </si>
  <si>
    <t>Індекс
кварталу</t>
  </si>
  <si>
    <t>Обсяг продажів (y)</t>
  </si>
  <si>
    <t>Періоди (x)</t>
  </si>
  <si>
    <t>Значення тренду</t>
  </si>
  <si>
    <t>Відхилення факт прод</t>
  </si>
  <si>
    <t>Лін тренд:</t>
  </si>
  <si>
    <t>Середні продажі за рік</t>
  </si>
  <si>
    <t>Індекс сезонності за міс</t>
  </si>
  <si>
    <t>Загальн індекс</t>
  </si>
  <si>
    <t>Значення тренду на наступні 3 міс</t>
  </si>
  <si>
    <t>Прогноз на 3 міс</t>
  </si>
  <si>
    <t>Рік</t>
  </si>
  <si>
    <t>Продажі, $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</si>
  <si>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</si>
  <si>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</si>
  <si>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</si>
  <si>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</si>
  <si>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</si>
  <si>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</si>
  <si>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</si>
  <si>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</si>
  <si>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</si>
  <si>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</si>
  <si>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</si>
  <si>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</si>
  <si>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x</t>
  </si>
  <si>
    <t>Тренд</t>
  </si>
  <si>
    <t>Відхилення</t>
  </si>
  <si>
    <t>Середнє відхилення</t>
  </si>
  <si>
    <t>Загальний інд сезон</t>
  </si>
  <si>
    <t>Коеф для міс</t>
  </si>
  <si>
    <t>Коеф сезон очищ від зрост</t>
  </si>
  <si>
    <t>Прогноз на певн період</t>
  </si>
  <si>
    <t>Знач тренда на майб період</t>
  </si>
  <si>
    <t>Коеф певного місяця</t>
  </si>
  <si>
    <t>Розрахунок прогнозу</t>
  </si>
  <si>
    <t>Коефіц</t>
  </si>
  <si>
    <t>№ п/п</t>
  </si>
  <si>
    <t>місяць</t>
  </si>
  <si>
    <t>Обсяг продажів, грн.</t>
  </si>
  <si>
    <t>Поліноміальний тренд</t>
  </si>
  <si>
    <t>Нескорегована сезон комп</t>
  </si>
  <si>
    <t>Лін тренд</t>
  </si>
  <si>
    <t xml:space="preserve">Коеф </t>
  </si>
  <si>
    <t>1й сезон</t>
  </si>
  <si>
    <t>2й сезон</t>
  </si>
  <si>
    <t>Сума відх за 2ма сез</t>
  </si>
  <si>
    <t>Сер знач відх тренду</t>
  </si>
  <si>
    <t>Сезон комп</t>
  </si>
  <si>
    <t>Сума</t>
  </si>
  <si>
    <t>Кориг коеф</t>
  </si>
  <si>
    <t>Лінійний тренд</t>
  </si>
  <si>
    <t>Середнє</t>
  </si>
  <si>
    <t>Кор коеф</t>
  </si>
  <si>
    <t>Виручка, Y</t>
  </si>
  <si>
    <t>S</t>
  </si>
  <si>
    <t>Y-S=T+E</t>
  </si>
  <si>
    <t>T</t>
  </si>
  <si>
    <t>T+S</t>
  </si>
  <si>
    <t>E=Y-(T+S)</t>
  </si>
  <si>
    <t>E^2</t>
  </si>
  <si>
    <t>|E|</t>
  </si>
  <si>
    <t>|E|/Y</t>
  </si>
  <si>
    <t>E/Y</t>
  </si>
  <si>
    <t>(T+S)^2</t>
  </si>
  <si>
    <t>(Y-M[Y])^2</t>
  </si>
  <si>
    <t>мат очік</t>
  </si>
  <si>
    <t>SUM</t>
  </si>
  <si>
    <t>MARE</t>
  </si>
  <si>
    <t>MAD</t>
  </si>
  <si>
    <t>MSE</t>
  </si>
  <si>
    <t>eps</t>
  </si>
  <si>
    <t xml:space="preserve"> +</t>
  </si>
  <si>
    <t xml:space="preserve"> -</t>
  </si>
  <si>
    <t>№</t>
  </si>
  <si>
    <t>Прогнозні значення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</si>
</sst>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"/>
    <numFmt numFmtId="165" formatCode="#,##0\ &quot;₽&quot;"/>
    <numFmt numFmtId="166" formatCode="#,##0.000\ &quot;₽&quot;"/>
    <numFmt numFmtId="167" formatCode="0.000"/>
    <numFmt numFmtId="168" formatCode="0.0000000"/>
    <numFmt numFmtId="169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0" fillId="0" borderId="2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2" fontId="0" fillId="0" borderId="1" xfId="0" applyNumberFormat="1" applyBorder="1" applyAlignment="1">
      <alignment horizontal="center" vertical="center"/>
    </xf>
    <xf numFmtId="9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Fill="1" applyBorder="1"/>
    <xf numFmtId="164" fontId="0" fillId="0" borderId="0" xfId="0" applyNumberFormat="1"/>
    <xf numFmtId="0" fontId="0" fillId="0" borderId="0" xfId="0" applyFill="1" applyBorder="1" applyAlignment="1"/>
    <xf numFmtId="0" fontId="0" fillId="0" borderId="4" xfId="0" applyFill="1" applyBorder="1" applyAlignment="1"/>
    <xf numFmtId="0" fontId="2" fillId="0" borderId="6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Continuous"/>
    </xf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3" fillId="0" borderId="6" xfId="0" applyFont="1" applyFill="1" applyBorder="1" applyAlignment="1">
      <alignment horizontal="centerContinuous"/>
    </xf>
    <xf numFmtId="0" fontId="3" fillId="0" borderId="6" xfId="0" applyFont="1" applyFill="1" applyBorder="1" applyAlignment="1">
      <alignment horizontal="center"/>
    </xf>
    <xf numFmtId="165" fontId="0" fillId="0" borderId="1" xfId="0" applyNumberFormat="1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2" fillId="0" borderId="0" xfId="0" applyFont="1" applyFill="1" applyBorder="1" applyAlignment="1">
      <alignment horizontal="center"/>
    </xf>
    <xf numFmtId="0" fontId="0" fillId="0" borderId="4" xfId="0" applyFill="1" applyBorder="1"/>
    <xf numFmtId="0" fontId="0" fillId="0" borderId="0" xfId="0" applyFill="1" applyBorder="1"/>
    <xf numFmtId="0" fontId="0" fillId="0" borderId="3" xfId="0" applyFill="1" applyBorder="1"/>
    <xf numFmtId="0" fontId="0" fillId="0" borderId="1" xfId="0" applyFill="1" applyBorder="1" applyAlignment="1">
      <alignment horizontal="center" vertical="center" wrapText="1"/>
    </xf>
    <xf numFmtId="0" fontId="0" fillId="0" borderId="4" xfId="0" applyBorder="1"/>
    <xf numFmtId="167" fontId="0" fillId="0" borderId="10" xfId="0" applyNumberFormat="1" applyFill="1" applyBorder="1" applyAlignment="1">
      <alignment wrapText="1"/>
    </xf>
    <xf numFmtId="0" fontId="0" fillId="0" borderId="10" xfId="0" applyBorder="1"/>
    <xf numFmtId="0" fontId="4" fillId="0" borderId="10" xfId="0" applyFont="1" applyBorder="1"/>
    <xf numFmtId="167" fontId="0" fillId="4" borderId="1" xfId="0" applyNumberFormat="1" applyFill="1" applyBorder="1" applyAlignment="1">
      <alignment wrapText="1"/>
    </xf>
    <xf numFmtId="0" fontId="0" fillId="4" borderId="1" xfId="0" applyFill="1" applyBorder="1"/>
    <xf numFmtId="167" fontId="0" fillId="4" borderId="9" xfId="0" applyNumberFormat="1" applyFill="1" applyBorder="1" applyAlignment="1">
      <alignment wrapText="1"/>
    </xf>
    <xf numFmtId="0" fontId="0" fillId="4" borderId="9" xfId="0" applyFill="1" applyBorder="1"/>
    <xf numFmtId="0" fontId="4" fillId="4" borderId="9" xfId="0" applyFont="1" applyFill="1" applyBorder="1"/>
    <xf numFmtId="167" fontId="0" fillId="5" borderId="8" xfId="0" applyNumberFormat="1" applyFill="1" applyBorder="1" applyAlignment="1">
      <alignment wrapText="1"/>
    </xf>
    <xf numFmtId="0" fontId="0" fillId="5" borderId="8" xfId="0" applyFill="1" applyBorder="1"/>
    <xf numFmtId="167" fontId="0" fillId="5" borderId="1" xfId="0" applyNumberFormat="1" applyFill="1" applyBorder="1" applyAlignment="1">
      <alignment wrapText="1"/>
    </xf>
    <xf numFmtId="0" fontId="0" fillId="5" borderId="1" xfId="0" applyFill="1" applyBorder="1"/>
    <xf numFmtId="167" fontId="0" fillId="5" borderId="9" xfId="0" applyNumberFormat="1" applyFill="1" applyBorder="1" applyAlignment="1">
      <alignment wrapText="1"/>
    </xf>
    <xf numFmtId="0" fontId="0" fillId="5" borderId="9" xfId="0" applyFill="1" applyBorder="1"/>
    <xf numFmtId="0" fontId="4" fillId="5" borderId="9" xfId="0" applyFont="1" applyFill="1" applyBorder="1"/>
    <xf numFmtId="167" fontId="0" fillId="3" borderId="8" xfId="0" applyNumberFormat="1" applyFill="1" applyBorder="1" applyAlignment="1">
      <alignment wrapText="1"/>
    </xf>
    <xf numFmtId="0" fontId="0" fillId="3" borderId="8" xfId="0" applyFill="1" applyBorder="1"/>
    <xf numFmtId="167" fontId="0" fillId="3" borderId="1" xfId="0" applyNumberFormat="1" applyFill="1" applyBorder="1" applyAlignment="1">
      <alignment wrapText="1"/>
    </xf>
    <xf numFmtId="0" fontId="0" fillId="3" borderId="1" xfId="0" applyFill="1" applyBorder="1"/>
    <xf numFmtId="167" fontId="0" fillId="3" borderId="9" xfId="0" applyNumberFormat="1" applyFill="1" applyBorder="1" applyAlignment="1">
      <alignment wrapText="1"/>
    </xf>
    <xf numFmtId="0" fontId="0" fillId="3" borderId="9" xfId="0" applyFill="1" applyBorder="1"/>
    <xf numFmtId="0" fontId="4" fillId="3" borderId="9" xfId="0" applyFont="1" applyFill="1" applyBorder="1"/>
    <xf numFmtId="167" fontId="0" fillId="6" borderId="8" xfId="0" applyNumberFormat="1" applyFill="1" applyBorder="1" applyAlignment="1">
      <alignment wrapText="1"/>
    </xf>
    <xf numFmtId="0" fontId="0" fillId="6" borderId="8" xfId="0" applyFill="1" applyBorder="1"/>
    <xf numFmtId="167" fontId="0" fillId="6" borderId="1" xfId="0" applyNumberFormat="1" applyFill="1" applyBorder="1" applyAlignment="1">
      <alignment wrapText="1"/>
    </xf>
    <xf numFmtId="0" fontId="0" fillId="6" borderId="1" xfId="0" applyFill="1" applyBorder="1"/>
    <xf numFmtId="167" fontId="0" fillId="6" borderId="9" xfId="0" applyNumberFormat="1" applyFill="1" applyBorder="1" applyAlignment="1">
      <alignment wrapText="1"/>
    </xf>
    <xf numFmtId="0" fontId="0" fillId="6" borderId="9" xfId="0" applyFill="1" applyBorder="1"/>
    <xf numFmtId="0" fontId="2" fillId="7" borderId="1" xfId="0" applyFont="1" applyFill="1" applyBorder="1" applyAlignment="1">
      <alignment horizontal="center"/>
    </xf>
    <xf numFmtId="0" fontId="0" fillId="7" borderId="1" xfId="0" applyFill="1" applyBorder="1" applyAlignment="1"/>
    <xf numFmtId="1" fontId="0" fillId="0" borderId="7" xfId="0" applyNumberFormat="1" applyBorder="1"/>
    <xf numFmtId="168" fontId="0" fillId="0" borderId="1" xfId="0" applyNumberFormat="1" applyBorder="1"/>
    <xf numFmtId="0" fontId="1" fillId="0" borderId="1" xfId="0" applyFont="1" applyFill="1" applyBorder="1"/>
    <xf numFmtId="2" fontId="0" fillId="0" borderId="1" xfId="0" applyNumberFormat="1" applyBorder="1"/>
    <xf numFmtId="0" fontId="1" fillId="0" borderId="2" xfId="0" applyFont="1" applyFill="1" applyBorder="1"/>
    <xf numFmtId="2" fontId="0" fillId="0" borderId="5" xfId="0" applyNumberForma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3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8" xfId="0" applyBorder="1"/>
    <xf numFmtId="0" fontId="0" fillId="0" borderId="13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14" xfId="0" applyFill="1" applyBorder="1"/>
    <xf numFmtId="0" fontId="1" fillId="0" borderId="11" xfId="0" applyFont="1" applyFill="1" applyBorder="1"/>
    <xf numFmtId="2" fontId="0" fillId="0" borderId="2" xfId="0" applyNumberFormat="1" applyBorder="1"/>
    <xf numFmtId="0" fontId="1" fillId="0" borderId="1" xfId="0" applyFont="1" applyFill="1" applyBorder="1" applyAlignment="1">
      <alignment horizontal="center" vertical="center"/>
    </xf>
    <xf numFmtId="0" fontId="0" fillId="8" borderId="1" xfId="0" applyFill="1" applyBorder="1"/>
    <xf numFmtId="0" fontId="1" fillId="9" borderId="1" xfId="0" applyFont="1" applyFill="1" applyBorder="1"/>
    <xf numFmtId="169" fontId="0" fillId="0" borderId="1" xfId="0" applyNumberFormat="1" applyBorder="1"/>
    <xf numFmtId="167" fontId="0" fillId="0" borderId="1" xfId="0" applyNumberFormat="1" applyBorder="1"/>
    <xf numFmtId="0" fontId="1" fillId="0" borderId="1" xfId="0" applyFont="1" applyBorder="1" applyAlignment="1">
      <alignment horizontal="center" vertical="center" textRotation="90"/>
    </xf>
    <xf numFmtId="0" fontId="1" fillId="0" borderId="0" xfId="0" applyFont="1"/>
    <xf numFmtId="0" fontId="1" fillId="0" borderId="1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169" fontId="1" fillId="0" borderId="3" xfId="0" applyNumberFormat="1" applyFont="1" applyBorder="1" applyAlignment="1">
      <alignment horizontal="right"/>
    </xf>
    <xf numFmtId="169" fontId="4" fillId="0" borderId="1" xfId="0" applyNumberFormat="1" applyFont="1" applyBorder="1"/>
    <xf numFmtId="0" fontId="0" fillId="0" borderId="14" xfId="0" applyFill="1" applyBorder="1" applyAlignment="1">
      <alignment horizontal="right"/>
    </xf>
    <xf numFmtId="0" fontId="0" fillId="0" borderId="1" xfId="0" applyBorder="1" applyAlignment="1">
      <alignment horizontal="right"/>
    </xf>
    <xf numFmtId="9" fontId="0" fillId="0" borderId="1" xfId="0" applyNumberFormat="1" applyFill="1" applyBorder="1"/>
    <xf numFmtId="0" fontId="0" fillId="0" borderId="1" xfId="0" applyBorder="1" applyAlignment="1">
      <alignment horizontal="right" vertical="center"/>
    </xf>
    <xf numFmtId="9" fontId="0" fillId="0" borderId="1" xfId="0" applyNumberFormat="1" applyBorder="1"/>
    <xf numFmtId="169" fontId="0" fillId="0" borderId="3" xfId="0" applyNumberFormat="1" applyFill="1" applyBorder="1"/>
    <xf numFmtId="0" fontId="0" fillId="10" borderId="2" xfId="0" applyFill="1" applyBorder="1"/>
    <xf numFmtId="0" fontId="0" fillId="10" borderId="1" xfId="0" applyFill="1" applyBorder="1"/>
    <xf numFmtId="0" fontId="0" fillId="10" borderId="1" xfId="0" applyFill="1" applyBorder="1" applyAlignment="1">
      <alignment horizontal="center" vertical="center"/>
    </xf>
    <xf numFmtId="169" fontId="0" fillId="10" borderId="1" xfId="0" applyNumberFormat="1" applyFill="1" applyBorder="1"/>
    <xf numFmtId="169" fontId="0" fillId="10" borderId="13" xfId="0" applyNumberFormat="1" applyFill="1" applyBorder="1"/>
    <xf numFmtId="0" fontId="1" fillId="0" borderId="11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'Задача 1'!$G$1</c:f>
              <c:strCache>
                <c:ptCount val="1"/>
                <c:pt idx="0">
                  <c:v>Об'єм продажів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'Задача 1'!$F$2:$F$30</c:f>
              <c:strCache>
                <c:ptCount val="29"/>
                <c:pt idx="0">
                  <c:v>січень</c:v>
                </c:pt>
                <c:pt idx="1">
                  <c:v>лютий</c:v>
                </c:pt>
                <c:pt idx="2">
                  <c:v>березень</c:v>
                </c:pt>
                <c:pt idx="3">
                  <c:v>квітень</c:v>
                </c:pt>
                <c:pt idx="4">
                  <c:v>травень</c:v>
                </c:pt>
                <c:pt idx="5">
                  <c:v>червень</c:v>
                </c:pt>
                <c:pt idx="6">
                  <c:v>липень</c:v>
                </c:pt>
                <c:pt idx="7">
                  <c:v>серпень</c:v>
                </c:pt>
                <c:pt idx="8">
                  <c:v>вересень</c:v>
                </c:pt>
                <c:pt idx="9">
                  <c:v>жовтень</c:v>
                </c:pt>
                <c:pt idx="10">
                  <c:v>листопад</c:v>
                </c:pt>
                <c:pt idx="11">
                  <c:v>грудень</c:v>
                </c:pt>
                <c:pt idx="12">
                  <c:v>січень</c:v>
                </c:pt>
                <c:pt idx="13">
                  <c:v>лютий</c:v>
                </c:pt>
                <c:pt idx="14">
                  <c:v>березень</c:v>
                </c:pt>
                <c:pt idx="15">
                  <c:v>квітень</c:v>
                </c:pt>
                <c:pt idx="16">
                  <c:v>травень</c:v>
                </c:pt>
                <c:pt idx="17">
                  <c:v>червень</c:v>
                </c:pt>
                <c:pt idx="18">
                  <c:v>липень</c:v>
                </c:pt>
                <c:pt idx="19">
                  <c:v>серпень</c:v>
                </c:pt>
                <c:pt idx="20">
                  <c:v>вересень</c:v>
                </c:pt>
                <c:pt idx="21">
                  <c:v>жовтень</c:v>
                </c:pt>
                <c:pt idx="22">
                  <c:v>листопад</c:v>
                </c:pt>
                <c:pt idx="23">
                  <c:v>грудень</c:v>
                </c:pt>
                <c:pt idx="24">
                  <c:v>січень</c:v>
                </c:pt>
                <c:pt idx="25">
                  <c:v>лютий</c:v>
                </c:pt>
                <c:pt idx="26">
                  <c:v>березень</c:v>
                </c:pt>
                <c:pt idx="27">
                  <c:v>квітень</c:v>
                </c:pt>
                <c:pt idx="28">
                  <c:v>травень</c:v>
                </c:pt>
              </c:strCache>
            </c:strRef>
          </c:cat>
          <c:val>
            <c:numRef>
              <c:f>'Задача 1'!$G$2:$G$30</c:f>
              <c:numCache>
                <c:formatCode>General</c:formatCode>
                <c:ptCount val="29"/>
                <c:pt idx="0">
                  <c:v>420</c:v>
                </c:pt>
                <c:pt idx="1">
                  <c:v>480</c:v>
                </c:pt>
                <c:pt idx="2">
                  <c:v>500</c:v>
                </c:pt>
                <c:pt idx="3">
                  <c:v>520</c:v>
                </c:pt>
                <c:pt idx="4">
                  <c:v>560</c:v>
                </c:pt>
                <c:pt idx="5">
                  <c:v>570</c:v>
                </c:pt>
                <c:pt idx="6">
                  <c:v>700</c:v>
                </c:pt>
                <c:pt idx="7">
                  <c:v>730</c:v>
                </c:pt>
                <c:pt idx="8">
                  <c:v>740</c:v>
                </c:pt>
                <c:pt idx="9">
                  <c:v>790</c:v>
                </c:pt>
                <c:pt idx="10">
                  <c:v>810</c:v>
                </c:pt>
                <c:pt idx="11">
                  <c:v>800</c:v>
                </c:pt>
                <c:pt idx="12">
                  <c:v>830</c:v>
                </c:pt>
                <c:pt idx="13">
                  <c:v>836</c:v>
                </c:pt>
                <c:pt idx="14">
                  <c:v>825</c:v>
                </c:pt>
                <c:pt idx="15">
                  <c:v>810</c:v>
                </c:pt>
                <c:pt idx="16">
                  <c:v>680</c:v>
                </c:pt>
                <c:pt idx="17">
                  <c:v>650</c:v>
                </c:pt>
                <c:pt idx="18">
                  <c:v>660</c:v>
                </c:pt>
                <c:pt idx="19">
                  <c:v>590</c:v>
                </c:pt>
                <c:pt idx="20">
                  <c:v>590</c:v>
                </c:pt>
                <c:pt idx="21">
                  <c:v>480</c:v>
                </c:pt>
                <c:pt idx="22">
                  <c:v>460</c:v>
                </c:pt>
                <c:pt idx="23">
                  <c:v>450</c:v>
                </c:pt>
                <c:pt idx="24">
                  <c:v>430</c:v>
                </c:pt>
                <c:pt idx="25">
                  <c:v>420</c:v>
                </c:pt>
                <c:pt idx="26">
                  <c:v>415</c:v>
                </c:pt>
                <c:pt idx="27">
                  <c:v>410</c:v>
                </c:pt>
                <c:pt idx="28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8D-4294-A94D-4F9779757E89}"/>
            </c:ext>
          </c:extLst>
        </c:ser>
        <c:ser>
          <c:idx val="1"/>
          <c:order val="1"/>
          <c:tx>
            <c:strRef>
              <c:f>'Задача 1'!$H$1</c:f>
              <c:strCache>
                <c:ptCount val="1"/>
                <c:pt idx="0">
                  <c:v>Ковзне серенє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'Задача 1'!$F$2:$F$30</c:f>
              <c:strCache>
                <c:ptCount val="29"/>
                <c:pt idx="0">
                  <c:v>січень</c:v>
                </c:pt>
                <c:pt idx="1">
                  <c:v>лютий</c:v>
                </c:pt>
                <c:pt idx="2">
                  <c:v>березень</c:v>
                </c:pt>
                <c:pt idx="3">
                  <c:v>квітень</c:v>
                </c:pt>
                <c:pt idx="4">
                  <c:v>травень</c:v>
                </c:pt>
                <c:pt idx="5">
                  <c:v>червень</c:v>
                </c:pt>
                <c:pt idx="6">
                  <c:v>липень</c:v>
                </c:pt>
                <c:pt idx="7">
                  <c:v>серпень</c:v>
                </c:pt>
                <c:pt idx="8">
                  <c:v>вересень</c:v>
                </c:pt>
                <c:pt idx="9">
                  <c:v>жовтень</c:v>
                </c:pt>
                <c:pt idx="10">
                  <c:v>листопад</c:v>
                </c:pt>
                <c:pt idx="11">
                  <c:v>грудень</c:v>
                </c:pt>
                <c:pt idx="12">
                  <c:v>січень</c:v>
                </c:pt>
                <c:pt idx="13">
                  <c:v>лютий</c:v>
                </c:pt>
                <c:pt idx="14">
                  <c:v>березень</c:v>
                </c:pt>
                <c:pt idx="15">
                  <c:v>квітень</c:v>
                </c:pt>
                <c:pt idx="16">
                  <c:v>травень</c:v>
                </c:pt>
                <c:pt idx="17">
                  <c:v>червень</c:v>
                </c:pt>
                <c:pt idx="18">
                  <c:v>липень</c:v>
                </c:pt>
                <c:pt idx="19">
                  <c:v>серпень</c:v>
                </c:pt>
                <c:pt idx="20">
                  <c:v>вересень</c:v>
                </c:pt>
                <c:pt idx="21">
                  <c:v>жовтень</c:v>
                </c:pt>
                <c:pt idx="22">
                  <c:v>листопад</c:v>
                </c:pt>
                <c:pt idx="23">
                  <c:v>грудень</c:v>
                </c:pt>
                <c:pt idx="24">
                  <c:v>січень</c:v>
                </c:pt>
                <c:pt idx="25">
                  <c:v>лютий</c:v>
                </c:pt>
                <c:pt idx="26">
                  <c:v>березень</c:v>
                </c:pt>
                <c:pt idx="27">
                  <c:v>квітень</c:v>
                </c:pt>
                <c:pt idx="28">
                  <c:v>травень</c:v>
                </c:pt>
              </c:strCache>
            </c:strRef>
          </c:cat>
          <c:val>
            <c:numRef>
              <c:f>'Задача 1'!$H$2:$H$30</c:f>
              <c:numCache>
                <c:formatCode>General</c:formatCode>
                <c:ptCount val="29"/>
                <c:pt idx="3" formatCode="0">
                  <c:v>466.66666666666669</c:v>
                </c:pt>
                <c:pt idx="4" formatCode="0">
                  <c:v>500</c:v>
                </c:pt>
                <c:pt idx="5" formatCode="0">
                  <c:v>526.66666666666663</c:v>
                </c:pt>
                <c:pt idx="6" formatCode="0">
                  <c:v>550</c:v>
                </c:pt>
                <c:pt idx="7" formatCode="0">
                  <c:v>610</c:v>
                </c:pt>
                <c:pt idx="8" formatCode="0">
                  <c:v>666.66666666666663</c:v>
                </c:pt>
                <c:pt idx="9" formatCode="0">
                  <c:v>723.33333333333337</c:v>
                </c:pt>
                <c:pt idx="10" formatCode="0">
                  <c:v>753.33333333333337</c:v>
                </c:pt>
                <c:pt idx="11" formatCode="0">
                  <c:v>780</c:v>
                </c:pt>
                <c:pt idx="12" formatCode="0">
                  <c:v>800</c:v>
                </c:pt>
                <c:pt idx="13" formatCode="0">
                  <c:v>813.33333333333337</c:v>
                </c:pt>
                <c:pt idx="14" formatCode="0">
                  <c:v>822</c:v>
                </c:pt>
                <c:pt idx="15" formatCode="0">
                  <c:v>830.33333333333337</c:v>
                </c:pt>
                <c:pt idx="16" formatCode="0">
                  <c:v>823.66666666666663</c:v>
                </c:pt>
                <c:pt idx="17" formatCode="0">
                  <c:v>771.66666666666663</c:v>
                </c:pt>
                <c:pt idx="18" formatCode="0">
                  <c:v>713.33333333333337</c:v>
                </c:pt>
                <c:pt idx="19" formatCode="0">
                  <c:v>663.33333333333337</c:v>
                </c:pt>
                <c:pt idx="20" formatCode="0">
                  <c:v>633.33333333333337</c:v>
                </c:pt>
                <c:pt idx="21" formatCode="0">
                  <c:v>613.33333333333337</c:v>
                </c:pt>
                <c:pt idx="22" formatCode="0">
                  <c:v>553.33333333333337</c:v>
                </c:pt>
                <c:pt idx="23" formatCode="0">
                  <c:v>510</c:v>
                </c:pt>
                <c:pt idx="24" formatCode="0">
                  <c:v>463.33333333333331</c:v>
                </c:pt>
                <c:pt idx="25" formatCode="0">
                  <c:v>446.66666666666669</c:v>
                </c:pt>
                <c:pt idx="26" formatCode="0">
                  <c:v>433.33333333333331</c:v>
                </c:pt>
                <c:pt idx="27" formatCode="0">
                  <c:v>421.66666666666669</c:v>
                </c:pt>
                <c:pt idx="28" formatCode="0">
                  <c:v>415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8D-4294-A94D-4F9779757E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0659663"/>
        <c:axId val="220654671"/>
      </c:lineChart>
      <c:catAx>
        <c:axId val="220659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654671"/>
        <c:crosses val="autoZero"/>
        <c:auto val="1"/>
        <c:lblAlgn val="ctr"/>
        <c:lblOffset val="100"/>
        <c:noMultiLvlLbl val="0"/>
      </c:catAx>
      <c:valAx>
        <c:axId val="220654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659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'Задача 2'!$C$1</c:f>
              <c:strCache>
                <c:ptCount val="1"/>
                <c:pt idx="0">
                  <c:v>Обсяг реалізації з
початку року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tx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'Задача 2'!$A$2:$A$10</c:f>
              <c:strCache>
                <c:ptCount val="9"/>
                <c:pt idx="0">
                  <c:v>січень</c:v>
                </c:pt>
                <c:pt idx="1">
                  <c:v>лютий</c:v>
                </c:pt>
                <c:pt idx="2">
                  <c:v>березень</c:v>
                </c:pt>
                <c:pt idx="3">
                  <c:v>квітень</c:v>
                </c:pt>
                <c:pt idx="4">
                  <c:v>травень</c:v>
                </c:pt>
                <c:pt idx="5">
                  <c:v>червень</c:v>
                </c:pt>
                <c:pt idx="6">
                  <c:v>липень</c:v>
                </c:pt>
                <c:pt idx="7">
                  <c:v>серпень</c:v>
                </c:pt>
                <c:pt idx="8">
                  <c:v>вересень</c:v>
                </c:pt>
              </c:strCache>
            </c:strRef>
          </c:cat>
          <c:val>
            <c:numRef>
              <c:f>'Задача 2'!$C$2:$C$10</c:f>
              <c:numCache>
                <c:formatCode>General</c:formatCode>
                <c:ptCount val="9"/>
                <c:pt idx="0">
                  <c:v>1000</c:v>
                </c:pt>
                <c:pt idx="1">
                  <c:v>1580</c:v>
                </c:pt>
                <c:pt idx="2">
                  <c:v>2100</c:v>
                </c:pt>
                <c:pt idx="3">
                  <c:v>2400</c:v>
                </c:pt>
                <c:pt idx="4">
                  <c:v>2650</c:v>
                </c:pt>
                <c:pt idx="5">
                  <c:v>2850</c:v>
                </c:pt>
                <c:pt idx="6">
                  <c:v>3190</c:v>
                </c:pt>
                <c:pt idx="7">
                  <c:v>3510</c:v>
                </c:pt>
                <c:pt idx="8">
                  <c:v>3690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1E-48DF-98BB-C3AF7A49D0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0660495"/>
        <c:axId val="220655919"/>
      </c:lineChart>
      <c:catAx>
        <c:axId val="220660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655919"/>
        <c:crosses val="autoZero"/>
        <c:auto val="1"/>
        <c:lblAlgn val="ctr"/>
        <c:lblOffset val="100"/>
        <c:noMultiLvlLbl val="0"/>
      </c:catAx>
      <c:valAx>
        <c:axId val="220655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660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Moving Average</a:t>
            </a:r>
          </a:p>
        </c:rich>
      </c:tx>
      <c:layout>
        <c:manualLayout>
          <c:xMode val="edge"/>
          <c:yMode val="edge"/>
          <c:x val="0.26611958661417323"/>
          <c:y val="0.06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val>
            <c:numRef>
              <c:f>'Задача 3'!$B$4:$K$4</c:f>
              <c:numCache>
                <c:formatCode>General</c:formatCode>
                <c:ptCount val="10"/>
                <c:pt idx="0">
                  <c:v>3</c:v>
                </c:pt>
                <c:pt idx="1">
                  <c:v>13</c:v>
                </c:pt>
                <c:pt idx="2">
                  <c:v>25</c:v>
                </c:pt>
                <c:pt idx="3">
                  <c:v>35</c:v>
                </c:pt>
                <c:pt idx="4">
                  <c:v>40</c:v>
                </c:pt>
                <c:pt idx="5">
                  <c:v>45</c:v>
                </c:pt>
                <c:pt idx="6">
                  <c:v>48</c:v>
                </c:pt>
                <c:pt idx="7">
                  <c:v>50</c:v>
                </c:pt>
                <c:pt idx="8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02-4836-A2BD-BB75C7172ACA}"/>
            </c:ext>
          </c:extLst>
        </c:ser>
        <c:ser>
          <c:idx val="1"/>
          <c:order val="1"/>
          <c:tx>
            <c:v>Forecast</c:v>
          </c:tx>
          <c:val>
            <c:numRef>
              <c:f>'Задача 3'!$B$5:$K$5</c:f>
              <c:numCache>
                <c:formatCode>General</c:formatCode>
                <c:ptCount val="10"/>
                <c:pt idx="0">
                  <c:v>#N/A</c:v>
                </c:pt>
                <c:pt idx="1">
                  <c:v>8</c:v>
                </c:pt>
                <c:pt idx="2">
                  <c:v>19</c:v>
                </c:pt>
                <c:pt idx="3">
                  <c:v>30</c:v>
                </c:pt>
                <c:pt idx="4">
                  <c:v>37.5</c:v>
                </c:pt>
                <c:pt idx="5">
                  <c:v>42.5</c:v>
                </c:pt>
                <c:pt idx="6">
                  <c:v>46.5</c:v>
                </c:pt>
                <c:pt idx="7">
                  <c:v>49</c:v>
                </c:pt>
                <c:pt idx="8">
                  <c:v>51</c:v>
                </c:pt>
                <c:pt idx="9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502-4836-A2BD-BB75C7172A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8163263"/>
        <c:axId val="328160351"/>
      </c:lineChart>
      <c:catAx>
        <c:axId val="3281632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 Point</a:t>
                </a:r>
              </a:p>
            </c:rich>
          </c:tx>
          <c:overlay val="0"/>
        </c:title>
        <c:majorTickMark val="out"/>
        <c:minorTickMark val="none"/>
        <c:tickLblPos val="nextTo"/>
        <c:crossAx val="328160351"/>
        <c:crosses val="autoZero"/>
        <c:auto val="1"/>
        <c:lblAlgn val="ctr"/>
        <c:lblOffset val="100"/>
        <c:noMultiLvlLbl val="0"/>
      </c:catAx>
      <c:valAx>
        <c:axId val="32816035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Value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8163263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Exponential Smoothing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val>
            <c:numRef>
              <c:f>'Задача 3'!$B$4:$K$4</c:f>
              <c:numCache>
                <c:formatCode>General</c:formatCode>
                <c:ptCount val="10"/>
                <c:pt idx="0">
                  <c:v>3</c:v>
                </c:pt>
                <c:pt idx="1">
                  <c:v>13</c:v>
                </c:pt>
                <c:pt idx="2">
                  <c:v>25</c:v>
                </c:pt>
                <c:pt idx="3">
                  <c:v>35</c:v>
                </c:pt>
                <c:pt idx="4">
                  <c:v>40</c:v>
                </c:pt>
                <c:pt idx="5">
                  <c:v>45</c:v>
                </c:pt>
                <c:pt idx="6">
                  <c:v>48</c:v>
                </c:pt>
                <c:pt idx="7">
                  <c:v>50</c:v>
                </c:pt>
                <c:pt idx="8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3C-4456-A829-B70AF5E85432}"/>
            </c:ext>
          </c:extLst>
        </c:ser>
        <c:ser>
          <c:idx val="1"/>
          <c:order val="1"/>
          <c:tx>
            <c:v>Forecast</c:v>
          </c:tx>
          <c:val>
            <c:numRef>
              <c:f>'Задача 3'!$B$6:$K$6</c:f>
              <c:numCache>
                <c:formatCode>General</c:formatCode>
                <c:ptCount val="10"/>
                <c:pt idx="0">
                  <c:v>#N/A</c:v>
                </c:pt>
                <c:pt idx="1">
                  <c:v>3</c:v>
                </c:pt>
                <c:pt idx="2">
                  <c:v>10</c:v>
                </c:pt>
                <c:pt idx="3">
                  <c:v>20.5</c:v>
                </c:pt>
                <c:pt idx="4">
                  <c:v>30.65</c:v>
                </c:pt>
                <c:pt idx="5">
                  <c:v>37.195</c:v>
                </c:pt>
                <c:pt idx="6">
                  <c:v>42.658499999999997</c:v>
                </c:pt>
                <c:pt idx="7">
                  <c:v>46.397549999999995</c:v>
                </c:pt>
                <c:pt idx="8">
                  <c:v>48.919264999999996</c:v>
                </c:pt>
                <c:pt idx="9">
                  <c:v>51.075779499999996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3C-4456-A829-B70AF5E854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8164511"/>
        <c:axId val="328166175"/>
      </c:lineChart>
      <c:catAx>
        <c:axId val="3281645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 Point</a:t>
                </a:r>
              </a:p>
            </c:rich>
          </c:tx>
          <c:overlay val="0"/>
        </c:title>
        <c:majorTickMark val="out"/>
        <c:minorTickMark val="none"/>
        <c:tickLblPos val="nextTo"/>
        <c:crossAx val="328166175"/>
        <c:crosses val="autoZero"/>
        <c:auto val="1"/>
        <c:lblAlgn val="ctr"/>
        <c:lblOffset val="100"/>
        <c:noMultiLvlLbl val="0"/>
      </c:catAx>
      <c:valAx>
        <c:axId val="32816617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Value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816451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'Задача 3'!$B$3</c:f>
              <c:numCache>
                <c:formatCode>General</c:formatCode>
                <c:ptCount val="1"/>
                <c:pt idx="0">
                  <c:v>1.5</c:v>
                </c:pt>
              </c:numCache>
            </c:numRef>
          </c:xVal>
          <c:yVal>
            <c:numRef>
              <c:f>'Задача 3'!$B$4:$J$4</c:f>
              <c:numCache>
                <c:formatCode>General</c:formatCode>
                <c:ptCount val="9"/>
                <c:pt idx="0">
                  <c:v>3</c:v>
                </c:pt>
                <c:pt idx="1">
                  <c:v>13</c:v>
                </c:pt>
                <c:pt idx="2">
                  <c:v>25</c:v>
                </c:pt>
                <c:pt idx="3">
                  <c:v>35</c:v>
                </c:pt>
                <c:pt idx="4">
                  <c:v>40</c:v>
                </c:pt>
                <c:pt idx="5">
                  <c:v>45</c:v>
                </c:pt>
                <c:pt idx="6">
                  <c:v>48</c:v>
                </c:pt>
                <c:pt idx="7">
                  <c:v>50</c:v>
                </c:pt>
                <c:pt idx="8">
                  <c:v>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0C5-447D-9894-1E5980A04AF2}"/>
            </c:ext>
          </c:extLst>
        </c:ser>
        <c:ser>
          <c:idx val="1"/>
          <c:order val="1"/>
          <c:tx>
            <c:v>Predicted Y</c:v>
          </c:tx>
          <c:spPr>
            <a:ln w="19050">
              <a:noFill/>
            </a:ln>
          </c:spPr>
          <c:xVal>
            <c:numRef>
              <c:f>'Задача 3'!$B$3</c:f>
              <c:numCache>
                <c:formatCode>General</c:formatCode>
                <c:ptCount val="1"/>
                <c:pt idx="0">
                  <c:v>1.5</c:v>
                </c:pt>
              </c:numCache>
            </c:numRef>
          </c:xVal>
          <c:yVal>
            <c:numRef>
              <c:f>'Задача 3'!$C$40</c:f>
              <c:numCache>
                <c:formatCode>General</c:formatCode>
                <c:ptCount val="1"/>
                <c:pt idx="0">
                  <c:v>44.260550579367802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0C5-447D-9894-1E5980A04A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8154111"/>
        <c:axId val="328158687"/>
      </c:scatterChart>
      <c:valAx>
        <c:axId val="3281541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8158687"/>
        <c:crosses val="autoZero"/>
        <c:crossBetween val="midCat"/>
      </c:valAx>
      <c:valAx>
        <c:axId val="32815868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815411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2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'Задача 3'!$C$3</c:f>
              <c:numCache>
                <c:formatCode>General</c:formatCode>
                <c:ptCount val="1"/>
                <c:pt idx="0">
                  <c:v>2</c:v>
                </c:pt>
              </c:numCache>
            </c:numRef>
          </c:xVal>
          <c:yVal>
            <c:numRef>
              <c:f>'Задача 3'!$B$4:$J$4</c:f>
              <c:numCache>
                <c:formatCode>General</c:formatCode>
                <c:ptCount val="9"/>
                <c:pt idx="0">
                  <c:v>3</c:v>
                </c:pt>
                <c:pt idx="1">
                  <c:v>13</c:v>
                </c:pt>
                <c:pt idx="2">
                  <c:v>25</c:v>
                </c:pt>
                <c:pt idx="3">
                  <c:v>35</c:v>
                </c:pt>
                <c:pt idx="4">
                  <c:v>40</c:v>
                </c:pt>
                <c:pt idx="5">
                  <c:v>45</c:v>
                </c:pt>
                <c:pt idx="6">
                  <c:v>48</c:v>
                </c:pt>
                <c:pt idx="7">
                  <c:v>50</c:v>
                </c:pt>
                <c:pt idx="8">
                  <c:v>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0C5-418D-ADB5-38B39AC6590A}"/>
            </c:ext>
          </c:extLst>
        </c:ser>
        <c:ser>
          <c:idx val="1"/>
          <c:order val="1"/>
          <c:tx>
            <c:v>Predicted Y</c:v>
          </c:tx>
          <c:spPr>
            <a:ln w="19050">
              <a:noFill/>
            </a:ln>
          </c:spPr>
          <c:xVal>
            <c:numRef>
              <c:f>'Задача 3'!$C$3</c:f>
              <c:numCache>
                <c:formatCode>General</c:formatCode>
                <c:ptCount val="1"/>
                <c:pt idx="0">
                  <c:v>2</c:v>
                </c:pt>
              </c:numCache>
            </c:numRef>
          </c:xVal>
          <c:yVal>
            <c:numRef>
              <c:f>'Задача 3'!$C$40</c:f>
              <c:numCache>
                <c:formatCode>General</c:formatCode>
                <c:ptCount val="1"/>
                <c:pt idx="0">
                  <c:v>44.260550579367802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0C5-418D-ADB5-38B39AC659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8165343"/>
        <c:axId val="328162015"/>
      </c:scatterChart>
      <c:valAx>
        <c:axId val="3281653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2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8162015"/>
        <c:crosses val="autoZero"/>
        <c:crossBetween val="midCat"/>
      </c:valAx>
      <c:valAx>
        <c:axId val="32816201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8165343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3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'Задача 3'!$D$3</c:f>
              <c:numCache>
                <c:formatCode>General</c:formatCode>
                <c:ptCount val="1"/>
                <c:pt idx="0">
                  <c:v>2.5</c:v>
                </c:pt>
              </c:numCache>
            </c:numRef>
          </c:xVal>
          <c:yVal>
            <c:numRef>
              <c:f>'Задача 3'!$B$4:$J$4</c:f>
              <c:numCache>
                <c:formatCode>General</c:formatCode>
                <c:ptCount val="9"/>
                <c:pt idx="0">
                  <c:v>3</c:v>
                </c:pt>
                <c:pt idx="1">
                  <c:v>13</c:v>
                </c:pt>
                <c:pt idx="2">
                  <c:v>25</c:v>
                </c:pt>
                <c:pt idx="3">
                  <c:v>35</c:v>
                </c:pt>
                <c:pt idx="4">
                  <c:v>40</c:v>
                </c:pt>
                <c:pt idx="5">
                  <c:v>45</c:v>
                </c:pt>
                <c:pt idx="6">
                  <c:v>48</c:v>
                </c:pt>
                <c:pt idx="7">
                  <c:v>50</c:v>
                </c:pt>
                <c:pt idx="8">
                  <c:v>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41C-422E-AB33-A35992593435}"/>
            </c:ext>
          </c:extLst>
        </c:ser>
        <c:ser>
          <c:idx val="1"/>
          <c:order val="1"/>
          <c:tx>
            <c:v>Predicted Y</c:v>
          </c:tx>
          <c:spPr>
            <a:ln w="19050">
              <a:noFill/>
            </a:ln>
          </c:spPr>
          <c:xVal>
            <c:numRef>
              <c:f>'Задача 3'!$D$3</c:f>
              <c:numCache>
                <c:formatCode>General</c:formatCode>
                <c:ptCount val="1"/>
                <c:pt idx="0">
                  <c:v>2.5</c:v>
                </c:pt>
              </c:numCache>
            </c:numRef>
          </c:xVal>
          <c:yVal>
            <c:numRef>
              <c:f>'Задача 3'!$C$40</c:f>
              <c:numCache>
                <c:formatCode>General</c:formatCode>
                <c:ptCount val="1"/>
                <c:pt idx="0">
                  <c:v>44.260550579367802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41C-422E-AB33-A359925934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8165343"/>
        <c:axId val="328153695"/>
      </c:scatterChart>
      <c:valAx>
        <c:axId val="3281653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3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8153695"/>
        <c:crosses val="autoZero"/>
        <c:crossBetween val="midCat"/>
      </c:valAx>
      <c:valAx>
        <c:axId val="32815369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8165343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4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'Задача 3'!$E$3</c:f>
              <c:numCache>
                <c:formatCode>General</c:formatCode>
                <c:ptCount val="1"/>
                <c:pt idx="0">
                  <c:v>3</c:v>
                </c:pt>
              </c:numCache>
            </c:numRef>
          </c:xVal>
          <c:yVal>
            <c:numRef>
              <c:f>'Задача 3'!$B$4:$J$4</c:f>
              <c:numCache>
                <c:formatCode>General</c:formatCode>
                <c:ptCount val="9"/>
                <c:pt idx="0">
                  <c:v>3</c:v>
                </c:pt>
                <c:pt idx="1">
                  <c:v>13</c:v>
                </c:pt>
                <c:pt idx="2">
                  <c:v>25</c:v>
                </c:pt>
                <c:pt idx="3">
                  <c:v>35</c:v>
                </c:pt>
                <c:pt idx="4">
                  <c:v>40</c:v>
                </c:pt>
                <c:pt idx="5">
                  <c:v>45</c:v>
                </c:pt>
                <c:pt idx="6">
                  <c:v>48</c:v>
                </c:pt>
                <c:pt idx="7">
                  <c:v>50</c:v>
                </c:pt>
                <c:pt idx="8">
                  <c:v>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610-4B99-A66F-A9E5BFD7B77B}"/>
            </c:ext>
          </c:extLst>
        </c:ser>
        <c:ser>
          <c:idx val="1"/>
          <c:order val="1"/>
          <c:tx>
            <c:v>Predicted Y</c:v>
          </c:tx>
          <c:spPr>
            <a:ln w="19050">
              <a:noFill/>
            </a:ln>
          </c:spPr>
          <c:xVal>
            <c:numRef>
              <c:f>'Задача 3'!$E$3</c:f>
              <c:numCache>
                <c:formatCode>General</c:formatCode>
                <c:ptCount val="1"/>
                <c:pt idx="0">
                  <c:v>3</c:v>
                </c:pt>
              </c:numCache>
            </c:numRef>
          </c:xVal>
          <c:yVal>
            <c:numRef>
              <c:f>'Задача 3'!$C$40</c:f>
              <c:numCache>
                <c:formatCode>General</c:formatCode>
                <c:ptCount val="1"/>
                <c:pt idx="0">
                  <c:v>44.260550579367802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610-4B99-A66F-A9E5BFD7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8164095"/>
        <c:axId val="328159935"/>
      </c:scatterChart>
      <c:valAx>
        <c:axId val="3281640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4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8159935"/>
        <c:crosses val="autoZero"/>
        <c:crossBetween val="midCat"/>
      </c:valAx>
      <c:valAx>
        <c:axId val="32815993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8164095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5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'Задача 3'!$F$3</c:f>
              <c:numCache>
                <c:formatCode>General</c:formatCode>
                <c:ptCount val="1"/>
                <c:pt idx="0">
                  <c:v>3.5</c:v>
                </c:pt>
              </c:numCache>
            </c:numRef>
          </c:xVal>
          <c:yVal>
            <c:numRef>
              <c:f>'Задача 3'!$B$4:$J$4</c:f>
              <c:numCache>
                <c:formatCode>General</c:formatCode>
                <c:ptCount val="9"/>
                <c:pt idx="0">
                  <c:v>3</c:v>
                </c:pt>
                <c:pt idx="1">
                  <c:v>13</c:v>
                </c:pt>
                <c:pt idx="2">
                  <c:v>25</c:v>
                </c:pt>
                <c:pt idx="3">
                  <c:v>35</c:v>
                </c:pt>
                <c:pt idx="4">
                  <c:v>40</c:v>
                </c:pt>
                <c:pt idx="5">
                  <c:v>45</c:v>
                </c:pt>
                <c:pt idx="6">
                  <c:v>48</c:v>
                </c:pt>
                <c:pt idx="7">
                  <c:v>50</c:v>
                </c:pt>
                <c:pt idx="8">
                  <c:v>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AB7-4103-9AFC-573CCE8E8BD2}"/>
            </c:ext>
          </c:extLst>
        </c:ser>
        <c:ser>
          <c:idx val="1"/>
          <c:order val="1"/>
          <c:tx>
            <c:v>Predicted Y</c:v>
          </c:tx>
          <c:spPr>
            <a:ln w="19050">
              <a:noFill/>
            </a:ln>
          </c:spPr>
          <c:xVal>
            <c:numRef>
              <c:f>'Задача 3'!$F$3</c:f>
              <c:numCache>
                <c:formatCode>General</c:formatCode>
                <c:ptCount val="1"/>
                <c:pt idx="0">
                  <c:v>3.5</c:v>
                </c:pt>
              </c:numCache>
            </c:numRef>
          </c:xVal>
          <c:yVal>
            <c:numRef>
              <c:f>'Задача 3'!$C$40</c:f>
              <c:numCache>
                <c:formatCode>General</c:formatCode>
                <c:ptCount val="1"/>
                <c:pt idx="0">
                  <c:v>44.260550579367802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AB7-4103-9AFC-573CCE8E8B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8162431"/>
        <c:axId val="328165343"/>
      </c:scatterChart>
      <c:valAx>
        <c:axId val="3281624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5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8165343"/>
        <c:crosses val="autoZero"/>
        <c:crossBetween val="midCat"/>
      </c:valAx>
      <c:valAx>
        <c:axId val="32816534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816243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6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'Задача 3'!$G$3</c:f>
              <c:numCache>
                <c:formatCode>General</c:formatCode>
                <c:ptCount val="1"/>
                <c:pt idx="0">
                  <c:v>4</c:v>
                </c:pt>
              </c:numCache>
            </c:numRef>
          </c:xVal>
          <c:yVal>
            <c:numRef>
              <c:f>'Задача 3'!$B$4:$J$4</c:f>
              <c:numCache>
                <c:formatCode>General</c:formatCode>
                <c:ptCount val="9"/>
                <c:pt idx="0">
                  <c:v>3</c:v>
                </c:pt>
                <c:pt idx="1">
                  <c:v>13</c:v>
                </c:pt>
                <c:pt idx="2">
                  <c:v>25</c:v>
                </c:pt>
                <c:pt idx="3">
                  <c:v>35</c:v>
                </c:pt>
                <c:pt idx="4">
                  <c:v>40</c:v>
                </c:pt>
                <c:pt idx="5">
                  <c:v>45</c:v>
                </c:pt>
                <c:pt idx="6">
                  <c:v>48</c:v>
                </c:pt>
                <c:pt idx="7">
                  <c:v>50</c:v>
                </c:pt>
                <c:pt idx="8">
                  <c:v>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759-4AE3-9684-414623438448}"/>
            </c:ext>
          </c:extLst>
        </c:ser>
        <c:ser>
          <c:idx val="1"/>
          <c:order val="1"/>
          <c:tx>
            <c:v>Predicted Y</c:v>
          </c:tx>
          <c:spPr>
            <a:ln w="19050">
              <a:noFill/>
            </a:ln>
          </c:spPr>
          <c:xVal>
            <c:numRef>
              <c:f>'Задача 3'!$G$3</c:f>
              <c:numCache>
                <c:formatCode>General</c:formatCode>
                <c:ptCount val="1"/>
                <c:pt idx="0">
                  <c:v>4</c:v>
                </c:pt>
              </c:numCache>
            </c:numRef>
          </c:xVal>
          <c:yVal>
            <c:numRef>
              <c:f>'Задача 3'!$C$40</c:f>
              <c:numCache>
                <c:formatCode>General</c:formatCode>
                <c:ptCount val="1"/>
                <c:pt idx="0">
                  <c:v>44.260550579367802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759-4AE3-9684-4146234384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8166591"/>
        <c:axId val="328159103"/>
      </c:scatterChart>
      <c:valAx>
        <c:axId val="3281665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6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8159103"/>
        <c:crosses val="autoZero"/>
        <c:crossBetween val="midCat"/>
      </c:valAx>
      <c:valAx>
        <c:axId val="32815910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816659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7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'Задача 3'!$H$3</c:f>
              <c:numCache>
                <c:formatCode>General</c:formatCode>
                <c:ptCount val="1"/>
                <c:pt idx="0">
                  <c:v>4.5</c:v>
                </c:pt>
              </c:numCache>
            </c:numRef>
          </c:xVal>
          <c:yVal>
            <c:numRef>
              <c:f>'Задача 3'!$B$4:$J$4</c:f>
              <c:numCache>
                <c:formatCode>General</c:formatCode>
                <c:ptCount val="9"/>
                <c:pt idx="0">
                  <c:v>3</c:v>
                </c:pt>
                <c:pt idx="1">
                  <c:v>13</c:v>
                </c:pt>
                <c:pt idx="2">
                  <c:v>25</c:v>
                </c:pt>
                <c:pt idx="3">
                  <c:v>35</c:v>
                </c:pt>
                <c:pt idx="4">
                  <c:v>40</c:v>
                </c:pt>
                <c:pt idx="5">
                  <c:v>45</c:v>
                </c:pt>
                <c:pt idx="6">
                  <c:v>48</c:v>
                </c:pt>
                <c:pt idx="7">
                  <c:v>50</c:v>
                </c:pt>
                <c:pt idx="8">
                  <c:v>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BA0-4528-9FC6-5FDE056564EE}"/>
            </c:ext>
          </c:extLst>
        </c:ser>
        <c:ser>
          <c:idx val="1"/>
          <c:order val="1"/>
          <c:tx>
            <c:v>Predicted Y</c:v>
          </c:tx>
          <c:spPr>
            <a:ln w="19050">
              <a:noFill/>
            </a:ln>
          </c:spPr>
          <c:xVal>
            <c:numRef>
              <c:f>'Задача 3'!$H$3</c:f>
              <c:numCache>
                <c:formatCode>General</c:formatCode>
                <c:ptCount val="1"/>
                <c:pt idx="0">
                  <c:v>4.5</c:v>
                </c:pt>
              </c:numCache>
            </c:numRef>
          </c:xVal>
          <c:yVal>
            <c:numRef>
              <c:f>'Задача 3'!$C$40</c:f>
              <c:numCache>
                <c:formatCode>General</c:formatCode>
                <c:ptCount val="1"/>
                <c:pt idx="0">
                  <c:v>44.260550579367802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BA0-4528-9FC6-5FDE056564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8162431"/>
        <c:axId val="233754351"/>
      </c:scatterChart>
      <c:valAx>
        <c:axId val="3281624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7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3754351"/>
        <c:crosses val="autoZero"/>
        <c:crossBetween val="midCat"/>
      </c:valAx>
      <c:valAx>
        <c:axId val="23375435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816243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8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'Задача 3'!$I$3</c:f>
              <c:numCache>
                <c:formatCode>General</c:formatCode>
                <c:ptCount val="1"/>
                <c:pt idx="0">
                  <c:v>5</c:v>
                </c:pt>
              </c:numCache>
            </c:numRef>
          </c:xVal>
          <c:yVal>
            <c:numRef>
              <c:f>'Задача 3'!$B$4:$J$4</c:f>
              <c:numCache>
                <c:formatCode>General</c:formatCode>
                <c:ptCount val="9"/>
                <c:pt idx="0">
                  <c:v>3</c:v>
                </c:pt>
                <c:pt idx="1">
                  <c:v>13</c:v>
                </c:pt>
                <c:pt idx="2">
                  <c:v>25</c:v>
                </c:pt>
                <c:pt idx="3">
                  <c:v>35</c:v>
                </c:pt>
                <c:pt idx="4">
                  <c:v>40</c:v>
                </c:pt>
                <c:pt idx="5">
                  <c:v>45</c:v>
                </c:pt>
                <c:pt idx="6">
                  <c:v>48</c:v>
                </c:pt>
                <c:pt idx="7">
                  <c:v>50</c:v>
                </c:pt>
                <c:pt idx="8">
                  <c:v>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60-4714-BDCD-232F924C3EDF}"/>
            </c:ext>
          </c:extLst>
        </c:ser>
        <c:ser>
          <c:idx val="1"/>
          <c:order val="1"/>
          <c:tx>
            <c:v>Predicted Y</c:v>
          </c:tx>
          <c:spPr>
            <a:ln w="19050">
              <a:noFill/>
            </a:ln>
          </c:spPr>
          <c:xVal>
            <c:numRef>
              <c:f>'Задача 3'!$I$3</c:f>
              <c:numCache>
                <c:formatCode>General</c:formatCode>
                <c:ptCount val="1"/>
                <c:pt idx="0">
                  <c:v>5</c:v>
                </c:pt>
              </c:numCache>
            </c:numRef>
          </c:xVal>
          <c:yVal>
            <c:numRef>
              <c:f>'Задача 3'!$C$40</c:f>
              <c:numCache>
                <c:formatCode>General</c:formatCode>
                <c:ptCount val="1"/>
                <c:pt idx="0">
                  <c:v>44.260550579367802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960-4714-BDCD-232F924C3E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3761423"/>
        <c:axId val="233762255"/>
      </c:scatterChart>
      <c:valAx>
        <c:axId val="2337614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8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3762255"/>
        <c:crosses val="autoZero"/>
        <c:crossBetween val="midCat"/>
      </c:valAx>
      <c:valAx>
        <c:axId val="23376225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3761423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9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'Задача 3'!$J$3</c:f>
              <c:numCache>
                <c:formatCode>0.0</c:formatCode>
                <c:ptCount val="1"/>
                <c:pt idx="0">
                  <c:v>5.5</c:v>
                </c:pt>
              </c:numCache>
            </c:numRef>
          </c:xVal>
          <c:yVal>
            <c:numRef>
              <c:f>'Задача 3'!$B$4:$J$4</c:f>
              <c:numCache>
                <c:formatCode>General</c:formatCode>
                <c:ptCount val="9"/>
                <c:pt idx="0">
                  <c:v>3</c:v>
                </c:pt>
                <c:pt idx="1">
                  <c:v>13</c:v>
                </c:pt>
                <c:pt idx="2">
                  <c:v>25</c:v>
                </c:pt>
                <c:pt idx="3">
                  <c:v>35</c:v>
                </c:pt>
                <c:pt idx="4">
                  <c:v>40</c:v>
                </c:pt>
                <c:pt idx="5">
                  <c:v>45</c:v>
                </c:pt>
                <c:pt idx="6">
                  <c:v>48</c:v>
                </c:pt>
                <c:pt idx="7">
                  <c:v>50</c:v>
                </c:pt>
                <c:pt idx="8">
                  <c:v>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D50-48C5-A11F-7E92D78D1653}"/>
            </c:ext>
          </c:extLst>
        </c:ser>
        <c:ser>
          <c:idx val="1"/>
          <c:order val="1"/>
          <c:tx>
            <c:v>Predicted Y</c:v>
          </c:tx>
          <c:spPr>
            <a:ln w="19050">
              <a:noFill/>
            </a:ln>
          </c:spPr>
          <c:xVal>
            <c:numRef>
              <c:f>'Задача 3'!$J$3</c:f>
              <c:numCache>
                <c:formatCode>0.0</c:formatCode>
                <c:ptCount val="1"/>
                <c:pt idx="0">
                  <c:v>5.5</c:v>
                </c:pt>
              </c:numCache>
            </c:numRef>
          </c:xVal>
          <c:yVal>
            <c:numRef>
              <c:f>'Задача 3'!$C$40</c:f>
              <c:numCache>
                <c:formatCode>General</c:formatCode>
                <c:ptCount val="1"/>
                <c:pt idx="0">
                  <c:v>44.260550579367802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D50-48C5-A11F-7E92D78D16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3764751"/>
        <c:axId val="233766415"/>
      </c:scatterChart>
      <c:valAx>
        <c:axId val="2337647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9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233766415"/>
        <c:crosses val="autoZero"/>
        <c:crossBetween val="midCat"/>
      </c:valAx>
      <c:valAx>
        <c:axId val="23376641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376475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Скользящее среднее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Фактический</c:v>
          </c:tx>
          <c:val>
            <c:numRef>
              <c:f>[1]Лист1!$C$3:$C$12</c:f>
              <c:numCache>
                <c:formatCode>General</c:formatCode>
                <c:ptCount val="10"/>
                <c:pt idx="0">
                  <c:v>10353656</c:v>
                </c:pt>
                <c:pt idx="1">
                  <c:v>14843000</c:v>
                </c:pt>
                <c:pt idx="2">
                  <c:v>15791444</c:v>
                </c:pt>
                <c:pt idx="3">
                  <c:v>19894028</c:v>
                </c:pt>
                <c:pt idx="4">
                  <c:v>12544085</c:v>
                </c:pt>
                <c:pt idx="5">
                  <c:v>32094015</c:v>
                </c:pt>
                <c:pt idx="6">
                  <c:v>37025594</c:v>
                </c:pt>
                <c:pt idx="7">
                  <c:v>39778176</c:v>
                </c:pt>
                <c:pt idx="8">
                  <c:v>203020361</c:v>
                </c:pt>
                <c:pt idx="9">
                  <c:v>27428577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50-46CB-A4AE-5EA71E2372E1}"/>
            </c:ext>
          </c:extLst>
        </c:ser>
        <c:ser>
          <c:idx val="1"/>
          <c:order val="1"/>
          <c:tx>
            <c:v>Прогноз</c:v>
          </c:tx>
          <c:val>
            <c:numRef>
              <c:f>[1]Лист1!$E$4:$E$13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13662700</c:v>
                </c:pt>
                <c:pt idx="3">
                  <c:v>16842824</c:v>
                </c:pt>
                <c:pt idx="4">
                  <c:v>16076519</c:v>
                </c:pt>
                <c:pt idx="5">
                  <c:v>21510709.333333332</c:v>
                </c:pt>
                <c:pt idx="6">
                  <c:v>27221231.333333332</c:v>
                </c:pt>
                <c:pt idx="7">
                  <c:v>36299261.666666664</c:v>
                </c:pt>
                <c:pt idx="8">
                  <c:v>93274710.333333328</c:v>
                </c:pt>
                <c:pt idx="9">
                  <c:v>90075704.666666672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50-46CB-A4AE-5EA71E2372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9673856"/>
        <c:axId val="1962568480"/>
      </c:lineChart>
      <c:catAx>
        <c:axId val="2396738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Точка данных</a:t>
                </a:r>
              </a:p>
            </c:rich>
          </c:tx>
          <c:overlay val="0"/>
        </c:title>
        <c:majorTickMark val="out"/>
        <c:minorTickMark val="none"/>
        <c:tickLblPos val="nextTo"/>
        <c:crossAx val="1962568480"/>
        <c:crosses val="autoZero"/>
        <c:auto val="1"/>
        <c:lblAlgn val="ctr"/>
        <c:lblOffset val="100"/>
        <c:noMultiLvlLbl val="0"/>
      </c:catAx>
      <c:valAx>
        <c:axId val="19625684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Значение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9673856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overlay val="0"/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Экспоненциальное сглаживание</a:t>
            </a:r>
          </a:p>
        </c:rich>
      </c:tx>
      <c:layout>
        <c:manualLayout>
          <c:xMode val="edge"/>
          <c:yMode val="edge"/>
          <c:x val="0.26566510068594368"/>
          <c:y val="0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Фактический</c:v>
          </c:tx>
          <c:val>
            <c:numRef>
              <c:f>[1]Лист1!$C$16:$C$25</c:f>
              <c:numCache>
                <c:formatCode>General</c:formatCode>
                <c:ptCount val="10"/>
                <c:pt idx="0">
                  <c:v>10353656</c:v>
                </c:pt>
                <c:pt idx="1">
                  <c:v>14843000</c:v>
                </c:pt>
                <c:pt idx="2">
                  <c:v>15791444</c:v>
                </c:pt>
                <c:pt idx="3">
                  <c:v>19894028</c:v>
                </c:pt>
                <c:pt idx="4">
                  <c:v>12544085</c:v>
                </c:pt>
                <c:pt idx="5">
                  <c:v>32094015</c:v>
                </c:pt>
                <c:pt idx="6">
                  <c:v>37025594</c:v>
                </c:pt>
                <c:pt idx="7">
                  <c:v>39778176</c:v>
                </c:pt>
                <c:pt idx="8">
                  <c:v>203020361</c:v>
                </c:pt>
                <c:pt idx="9">
                  <c:v>27428577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5F-4608-94F5-020EC23C4D98}"/>
            </c:ext>
          </c:extLst>
        </c:ser>
        <c:ser>
          <c:idx val="1"/>
          <c:order val="1"/>
          <c:tx>
            <c:v>Прогноз</c:v>
          </c:tx>
          <c:val>
            <c:numRef>
              <c:f>[1]Лист1!$E$16:$E$25</c:f>
              <c:numCache>
                <c:formatCode>General</c:formatCode>
                <c:ptCount val="10"/>
                <c:pt idx="0">
                  <c:v>0</c:v>
                </c:pt>
                <c:pt idx="1">
                  <c:v>10353656</c:v>
                </c:pt>
                <c:pt idx="2">
                  <c:v>13496196.800000001</c:v>
                </c:pt>
                <c:pt idx="3">
                  <c:v>15102869.84</c:v>
                </c:pt>
                <c:pt idx="4">
                  <c:v>18456680.552000001</c:v>
                </c:pt>
                <c:pt idx="5">
                  <c:v>14317863.6656</c:v>
                </c:pt>
                <c:pt idx="6">
                  <c:v>26761169.599679999</c:v>
                </c:pt>
                <c:pt idx="7">
                  <c:v>33946266.679903999</c:v>
                </c:pt>
                <c:pt idx="8">
                  <c:v>38028603.2039712</c:v>
                </c:pt>
                <c:pt idx="9">
                  <c:v>153522833.66119134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5F-4608-94F5-020EC23C4D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3228864"/>
        <c:axId val="340827728"/>
      </c:lineChart>
      <c:catAx>
        <c:axId val="233228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Точка данных</a:t>
                </a:r>
              </a:p>
            </c:rich>
          </c:tx>
          <c:overlay val="0"/>
        </c:title>
        <c:majorTickMark val="out"/>
        <c:minorTickMark val="none"/>
        <c:tickLblPos val="nextTo"/>
        <c:crossAx val="340827728"/>
        <c:crosses val="autoZero"/>
        <c:auto val="1"/>
        <c:lblAlgn val="ctr"/>
        <c:lblOffset val="100"/>
        <c:noMultiLvlLbl val="0"/>
      </c:catAx>
      <c:valAx>
        <c:axId val="3408277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Значение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322886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Переменная </a:t>
            </a:r>
            <a:r>
              <a:rPr lang="en-US"/>
              <a:t>X 1 </a:t>
            </a:r>
            <a:r>
              <a:rPr lang="ru-RU"/>
              <a:t>График подбора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[1]Лист1!$B$16:$B$25</c:f>
              <c:numCache>
                <c:formatCode>General</c:formatCode>
                <c:ptCount val="10"/>
                <c:pt idx="0">
                  <c:v>26289557</c:v>
                </c:pt>
                <c:pt idx="1">
                  <c:v>34071340</c:v>
                </c:pt>
                <c:pt idx="2">
                  <c:v>48201355</c:v>
                </c:pt>
                <c:pt idx="3">
                  <c:v>61744729</c:v>
                </c:pt>
                <c:pt idx="4">
                  <c:v>79117945</c:v>
                </c:pt>
                <c:pt idx="5">
                  <c:v>115533261</c:v>
                </c:pt>
                <c:pt idx="6">
                  <c:v>147302825</c:v>
                </c:pt>
                <c:pt idx="7">
                  <c:v>188580221</c:v>
                </c:pt>
                <c:pt idx="8">
                  <c:v>197655625</c:v>
                </c:pt>
                <c:pt idx="9">
                  <c:v>216130036</c:v>
                </c:pt>
              </c:numCache>
            </c:numRef>
          </c:xVal>
          <c:yVal>
            <c:numRef>
              <c:f>[1]Лист1!$C$16:$C$25</c:f>
              <c:numCache>
                <c:formatCode>General</c:formatCode>
                <c:ptCount val="10"/>
                <c:pt idx="0">
                  <c:v>10353656</c:v>
                </c:pt>
                <c:pt idx="1">
                  <c:v>14843000</c:v>
                </c:pt>
                <c:pt idx="2">
                  <c:v>15791444</c:v>
                </c:pt>
                <c:pt idx="3">
                  <c:v>19894028</c:v>
                </c:pt>
                <c:pt idx="4">
                  <c:v>12544085</c:v>
                </c:pt>
                <c:pt idx="5">
                  <c:v>32094015</c:v>
                </c:pt>
                <c:pt idx="6">
                  <c:v>37025594</c:v>
                </c:pt>
                <c:pt idx="7">
                  <c:v>39778176</c:v>
                </c:pt>
                <c:pt idx="8">
                  <c:v>203020361</c:v>
                </c:pt>
                <c:pt idx="9">
                  <c:v>27428577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20-4DDD-A726-18207227DD39}"/>
            </c:ext>
          </c:extLst>
        </c:ser>
        <c:ser>
          <c:idx val="1"/>
          <c:order val="1"/>
          <c:tx>
            <c:v>Предсказанное Y</c:v>
          </c:tx>
          <c:spPr>
            <a:ln w="19050">
              <a:noFill/>
            </a:ln>
          </c:spPr>
          <c:xVal>
            <c:numRef>
              <c:f>[1]Лист1!$B$16:$B$25</c:f>
              <c:numCache>
                <c:formatCode>General</c:formatCode>
                <c:ptCount val="10"/>
                <c:pt idx="0">
                  <c:v>26289557</c:v>
                </c:pt>
                <c:pt idx="1">
                  <c:v>34071340</c:v>
                </c:pt>
                <c:pt idx="2">
                  <c:v>48201355</c:v>
                </c:pt>
                <c:pt idx="3">
                  <c:v>61744729</c:v>
                </c:pt>
                <c:pt idx="4">
                  <c:v>79117945</c:v>
                </c:pt>
                <c:pt idx="5">
                  <c:v>115533261</c:v>
                </c:pt>
                <c:pt idx="6">
                  <c:v>147302825</c:v>
                </c:pt>
                <c:pt idx="7">
                  <c:v>188580221</c:v>
                </c:pt>
                <c:pt idx="8">
                  <c:v>197655625</c:v>
                </c:pt>
                <c:pt idx="9">
                  <c:v>216130036</c:v>
                </c:pt>
              </c:numCache>
            </c:numRef>
          </c:xVal>
          <c:yVal>
            <c:numRef>
              <c:f>[1]Лист1!$B$54:$B$63</c:f>
              <c:numCache>
                <c:formatCode>General</c:formatCode>
                <c:ptCount val="10"/>
                <c:pt idx="0">
                  <c:v>3698056.8767793234</c:v>
                </c:pt>
                <c:pt idx="1">
                  <c:v>7131457.260745177</c:v>
                </c:pt>
                <c:pt idx="2">
                  <c:v>13365761.009184737</c:v>
                </c:pt>
                <c:pt idx="3">
                  <c:v>19341232.889060229</c:v>
                </c:pt>
                <c:pt idx="4">
                  <c:v>27006469.311756887</c:v>
                </c:pt>
                <c:pt idx="5">
                  <c:v>43073270.446745858</c:v>
                </c:pt>
                <c:pt idx="6">
                  <c:v>57090319.39761325</c:v>
                </c:pt>
                <c:pt idx="7">
                  <c:v>75302318.791005552</c:v>
                </c:pt>
                <c:pt idx="8">
                  <c:v>79306477.680844188</c:v>
                </c:pt>
                <c:pt idx="9">
                  <c:v>87457572.336264804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120-4DDD-A726-18207227DD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5298208"/>
        <c:axId val="305094128"/>
      </c:scatterChart>
      <c:valAx>
        <c:axId val="395298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05094128"/>
        <c:crosses val="autoZero"/>
        <c:crossBetween val="midCat"/>
      </c:valAx>
      <c:valAx>
        <c:axId val="3050941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9529820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[1]Лист1!$B$15</c:f>
              <c:strCache>
                <c:ptCount val="1"/>
                <c:pt idx="0">
                  <c:v>Выручка (объем продаж)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[1]Лист1!$B$16:$B$25</c:f>
              <c:numCache>
                <c:formatCode>General</c:formatCode>
                <c:ptCount val="10"/>
                <c:pt idx="0">
                  <c:v>26289557</c:v>
                </c:pt>
                <c:pt idx="1">
                  <c:v>34071340</c:v>
                </c:pt>
                <c:pt idx="2">
                  <c:v>48201355</c:v>
                </c:pt>
                <c:pt idx="3">
                  <c:v>61744729</c:v>
                </c:pt>
                <c:pt idx="4">
                  <c:v>79117945</c:v>
                </c:pt>
                <c:pt idx="5">
                  <c:v>115533261</c:v>
                </c:pt>
                <c:pt idx="6">
                  <c:v>147302825</c:v>
                </c:pt>
                <c:pt idx="7">
                  <c:v>188580221</c:v>
                </c:pt>
                <c:pt idx="8">
                  <c:v>197655625</c:v>
                </c:pt>
                <c:pt idx="9">
                  <c:v>216130036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B4-4537-96B1-DD4AC1C774A4}"/>
            </c:ext>
          </c:extLst>
        </c:ser>
        <c:ser>
          <c:idx val="1"/>
          <c:order val="1"/>
          <c:tx>
            <c:strRef>
              <c:f>[1]Лист1!$C$15</c:f>
              <c:strCache>
                <c:ptCount val="1"/>
                <c:pt idx="0">
                  <c:v>Денежный поток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[1]Лист1!$C$16:$C$25</c:f>
              <c:numCache>
                <c:formatCode>General</c:formatCode>
                <c:ptCount val="10"/>
                <c:pt idx="0">
                  <c:v>10353656</c:v>
                </c:pt>
                <c:pt idx="1">
                  <c:v>14843000</c:v>
                </c:pt>
                <c:pt idx="2">
                  <c:v>15791444</c:v>
                </c:pt>
                <c:pt idx="3">
                  <c:v>19894028</c:v>
                </c:pt>
                <c:pt idx="4">
                  <c:v>12544085</c:v>
                </c:pt>
                <c:pt idx="5">
                  <c:v>32094015</c:v>
                </c:pt>
                <c:pt idx="6">
                  <c:v>37025594</c:v>
                </c:pt>
                <c:pt idx="7">
                  <c:v>39778176</c:v>
                </c:pt>
                <c:pt idx="8">
                  <c:v>203020361</c:v>
                </c:pt>
                <c:pt idx="9">
                  <c:v>27428577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B4-4537-96B1-DD4AC1C774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6026112"/>
        <c:axId val="237278480"/>
      </c:lineChart>
      <c:catAx>
        <c:axId val="346026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278480"/>
        <c:crosses val="autoZero"/>
        <c:auto val="1"/>
        <c:lblAlgn val="ctr"/>
        <c:lblOffset val="100"/>
        <c:noMultiLvlLbl val="0"/>
      </c:catAx>
      <c:valAx>
        <c:axId val="23727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026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[1]Лист1!$G$70:$G$79</c:f>
              <c:numCache>
                <c:formatCode>General</c:formatCode>
                <c:ptCount val="10"/>
                <c:pt idx="0">
                  <c:v>44193106442</c:v>
                </c:pt>
                <c:pt idx="1">
                  <c:v>52286160762</c:v>
                </c:pt>
                <c:pt idx="2">
                  <c:v>66981376362</c:v>
                </c:pt>
                <c:pt idx="3">
                  <c:v>81066485322</c:v>
                </c:pt>
                <c:pt idx="4">
                  <c:v>99134629962</c:v>
                </c:pt>
                <c:pt idx="5">
                  <c:v>137006558602</c:v>
                </c:pt>
                <c:pt idx="6">
                  <c:v>170046905162</c:v>
                </c:pt>
                <c:pt idx="7">
                  <c:v>212975397002</c:v>
                </c:pt>
                <c:pt idx="8">
                  <c:v>222413817162</c:v>
                </c:pt>
                <c:pt idx="9">
                  <c:v>241627204602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D1-4C3D-884B-071A8108D703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[1]Лист1!$D$70:$D$78</c:f>
              <c:numCache>
                <c:formatCode>General</c:formatCode>
                <c:ptCount val="9"/>
                <c:pt idx="0">
                  <c:v>26289557000</c:v>
                </c:pt>
                <c:pt idx="1">
                  <c:v>34071340000</c:v>
                </c:pt>
                <c:pt idx="2">
                  <c:v>48201355000</c:v>
                </c:pt>
                <c:pt idx="3">
                  <c:v>61744729000</c:v>
                </c:pt>
                <c:pt idx="4">
                  <c:v>79117945000</c:v>
                </c:pt>
                <c:pt idx="5">
                  <c:v>115533261000</c:v>
                </c:pt>
                <c:pt idx="6">
                  <c:v>147302825000</c:v>
                </c:pt>
                <c:pt idx="7">
                  <c:v>188580221000</c:v>
                </c:pt>
                <c:pt idx="8">
                  <c:v>197655625000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D1-4C3D-884B-071A8108D7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0729840"/>
        <c:axId val="229511488"/>
      </c:lineChart>
      <c:catAx>
        <c:axId val="230729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511488"/>
        <c:crosses val="autoZero"/>
        <c:auto val="1"/>
        <c:lblAlgn val="ctr"/>
        <c:lblOffset val="100"/>
        <c:noMultiLvlLbl val="0"/>
      </c:catAx>
      <c:valAx>
        <c:axId val="229511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729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[1]Лист1!$H$70:$H$80</c:f>
              <c:numCache>
                <c:formatCode>General</c:formatCode>
                <c:ptCount val="11"/>
                <c:pt idx="0">
                  <c:v>44241302336</c:v>
                </c:pt>
                <c:pt idx="1">
                  <c:v>44304153152</c:v>
                </c:pt>
                <c:pt idx="2">
                  <c:v>44317431368</c:v>
                </c:pt>
                <c:pt idx="3">
                  <c:v>44374867544</c:v>
                </c:pt>
                <c:pt idx="4">
                  <c:v>44271968342</c:v>
                </c:pt>
                <c:pt idx="5">
                  <c:v>44545667362</c:v>
                </c:pt>
                <c:pt idx="6">
                  <c:v>44614709468</c:v>
                </c:pt>
                <c:pt idx="7">
                  <c:v>44653245616</c:v>
                </c:pt>
                <c:pt idx="8">
                  <c:v>46938636206</c:v>
                </c:pt>
                <c:pt idx="9">
                  <c:v>44480351230</c:v>
                </c:pt>
                <c:pt idx="10">
                  <c:v>44096351152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E5-413D-9A65-0673291DD52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[1]Лист1!$E$70:$E$79</c:f>
              <c:numCache>
                <c:formatCode>General</c:formatCode>
                <c:ptCount val="10"/>
                <c:pt idx="0">
                  <c:v>10353656000</c:v>
                </c:pt>
                <c:pt idx="1">
                  <c:v>14843000000</c:v>
                </c:pt>
                <c:pt idx="2">
                  <c:v>15791444000</c:v>
                </c:pt>
                <c:pt idx="3">
                  <c:v>19894028000</c:v>
                </c:pt>
                <c:pt idx="4">
                  <c:v>12544085000</c:v>
                </c:pt>
                <c:pt idx="5">
                  <c:v>32094015000</c:v>
                </c:pt>
                <c:pt idx="6">
                  <c:v>37025594000</c:v>
                </c:pt>
                <c:pt idx="7">
                  <c:v>39778176000</c:v>
                </c:pt>
                <c:pt idx="8">
                  <c:v>203020361000</c:v>
                </c:pt>
                <c:pt idx="9">
                  <c:v>46938636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E5-413D-9A65-0673291DD5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1638160"/>
        <c:axId val="237280560"/>
      </c:lineChart>
      <c:catAx>
        <c:axId val="24163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280560"/>
        <c:crosses val="autoZero"/>
        <c:auto val="1"/>
        <c:lblAlgn val="ctr"/>
        <c:lblOffset val="100"/>
        <c:noMultiLvlLbl val="0"/>
      </c:catAx>
      <c:valAx>
        <c:axId val="23728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638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8505539394290836E-2"/>
          <c:y val="7.3702207132110509E-2"/>
          <c:w val="0.91155052463276498"/>
          <c:h val="0.75929286767238047"/>
        </c:manualLayout>
      </c:layout>
      <c:lineChart>
        <c:grouping val="standard"/>
        <c:varyColors val="0"/>
        <c:ser>
          <c:idx val="0"/>
          <c:order val="0"/>
          <c:tx>
            <c:strRef>
              <c:f>'Задача 5'!$B$1</c:f>
              <c:strCache>
                <c:ptCount val="1"/>
                <c:pt idx="0">
                  <c:v>Курс $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'Задача 5'!$B$2:$B$32</c:f>
              <c:numCache>
                <c:formatCode>General</c:formatCode>
                <c:ptCount val="31"/>
                <c:pt idx="0">
                  <c:v>23.39</c:v>
                </c:pt>
                <c:pt idx="1">
                  <c:v>22.65</c:v>
                </c:pt>
                <c:pt idx="2">
                  <c:v>22.39</c:v>
                </c:pt>
                <c:pt idx="3">
                  <c:v>21.95</c:v>
                </c:pt>
                <c:pt idx="4">
                  <c:v>21.81</c:v>
                </c:pt>
                <c:pt idx="5">
                  <c:v>21.81</c:v>
                </c:pt>
                <c:pt idx="6">
                  <c:v>21.81</c:v>
                </c:pt>
                <c:pt idx="7">
                  <c:v>21.5</c:v>
                </c:pt>
                <c:pt idx="8">
                  <c:v>20.97</c:v>
                </c:pt>
                <c:pt idx="9">
                  <c:v>21.05</c:v>
                </c:pt>
                <c:pt idx="10">
                  <c:v>20.88</c:v>
                </c:pt>
                <c:pt idx="11">
                  <c:v>21.05</c:v>
                </c:pt>
                <c:pt idx="12">
                  <c:v>21.05</c:v>
                </c:pt>
                <c:pt idx="13">
                  <c:v>21.05</c:v>
                </c:pt>
                <c:pt idx="14">
                  <c:v>20.75</c:v>
                </c:pt>
                <c:pt idx="15">
                  <c:v>20.94</c:v>
                </c:pt>
                <c:pt idx="16">
                  <c:v>21.53</c:v>
                </c:pt>
                <c:pt idx="17">
                  <c:v>22.33</c:v>
                </c:pt>
                <c:pt idx="18">
                  <c:v>24.21</c:v>
                </c:pt>
                <c:pt idx="19">
                  <c:v>24.21</c:v>
                </c:pt>
                <c:pt idx="20">
                  <c:v>25.21</c:v>
                </c:pt>
                <c:pt idx="21">
                  <c:v>29.98</c:v>
                </c:pt>
                <c:pt idx="22">
                  <c:v>29.98</c:v>
                </c:pt>
                <c:pt idx="23">
                  <c:v>29.74</c:v>
                </c:pt>
                <c:pt idx="24">
                  <c:v>29.98</c:v>
                </c:pt>
                <c:pt idx="25">
                  <c:v>29.7</c:v>
                </c:pt>
                <c:pt idx="26">
                  <c:v>29.7</c:v>
                </c:pt>
                <c:pt idx="27">
                  <c:v>29.7</c:v>
                </c:pt>
                <c:pt idx="28">
                  <c:v>29.55</c:v>
                </c:pt>
                <c:pt idx="29">
                  <c:v>29.66</c:v>
                </c:pt>
                <c:pt idx="30">
                  <c:v>29.38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07-4D3C-AB04-7D061D247408}"/>
            </c:ext>
          </c:extLst>
        </c:ser>
        <c:ser>
          <c:idx val="1"/>
          <c:order val="1"/>
          <c:tx>
            <c:strRef>
              <c:f>'Задача 5'!$C$1</c:f>
              <c:strCache>
                <c:ptCount val="1"/>
                <c:pt idx="0">
                  <c:v>Курс євро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'Задача 5'!$C$2:$C$32</c:f>
              <c:numCache>
                <c:formatCode>General</c:formatCode>
                <c:ptCount val="31"/>
                <c:pt idx="0">
                  <c:v>34.54</c:v>
                </c:pt>
                <c:pt idx="1">
                  <c:v>54.34</c:v>
                </c:pt>
                <c:pt idx="2">
                  <c:v>53.87</c:v>
                </c:pt>
                <c:pt idx="3">
                  <c:v>53.23</c:v>
                </c:pt>
                <c:pt idx="4">
                  <c:v>52.91</c:v>
                </c:pt>
                <c:pt idx="5">
                  <c:v>52.91</c:v>
                </c:pt>
                <c:pt idx="6">
                  <c:v>52.91</c:v>
                </c:pt>
                <c:pt idx="7">
                  <c:v>52.44</c:v>
                </c:pt>
                <c:pt idx="8">
                  <c:v>52.14</c:v>
                </c:pt>
                <c:pt idx="9">
                  <c:v>52.65</c:v>
                </c:pt>
                <c:pt idx="10">
                  <c:v>52.12</c:v>
                </c:pt>
                <c:pt idx="11">
                  <c:v>52.53</c:v>
                </c:pt>
                <c:pt idx="12">
                  <c:v>52.53</c:v>
                </c:pt>
                <c:pt idx="13">
                  <c:v>52.53</c:v>
                </c:pt>
                <c:pt idx="14">
                  <c:v>52.15</c:v>
                </c:pt>
                <c:pt idx="15">
                  <c:v>31.78</c:v>
                </c:pt>
                <c:pt idx="16">
                  <c:v>31.58</c:v>
                </c:pt>
                <c:pt idx="17">
                  <c:v>31.08</c:v>
                </c:pt>
                <c:pt idx="18">
                  <c:v>31.05</c:v>
                </c:pt>
                <c:pt idx="19">
                  <c:v>31.05</c:v>
                </c:pt>
                <c:pt idx="20">
                  <c:v>31.05</c:v>
                </c:pt>
                <c:pt idx="21">
                  <c:v>32.96</c:v>
                </c:pt>
                <c:pt idx="22">
                  <c:v>33.51</c:v>
                </c:pt>
                <c:pt idx="23">
                  <c:v>33.200000000000003</c:v>
                </c:pt>
                <c:pt idx="24">
                  <c:v>35.08</c:v>
                </c:pt>
                <c:pt idx="25">
                  <c:v>35.200000000000003</c:v>
                </c:pt>
                <c:pt idx="26">
                  <c:v>35.200000000000003</c:v>
                </c:pt>
                <c:pt idx="27">
                  <c:v>35.200000000000003</c:v>
                </c:pt>
                <c:pt idx="28">
                  <c:v>36.950000000000003</c:v>
                </c:pt>
                <c:pt idx="29">
                  <c:v>37.06</c:v>
                </c:pt>
                <c:pt idx="30">
                  <c:v>40.98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07-4D3C-AB04-7D061D2474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6404815"/>
        <c:axId val="426405231"/>
      </c:lineChart>
      <c:catAx>
        <c:axId val="4264048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405231"/>
        <c:crosses val="autoZero"/>
        <c:auto val="1"/>
        <c:lblAlgn val="ctr"/>
        <c:lblOffset val="100"/>
        <c:noMultiLvlLbl val="0"/>
      </c:catAx>
      <c:valAx>
        <c:axId val="426405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404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Moving Average</a:t>
            </a:r>
            <a:r>
              <a:rPr lang="ru-RU"/>
              <a:t> </a:t>
            </a:r>
            <a:r>
              <a:rPr lang="en-US"/>
              <a:t>$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val>
            <c:numRef>
              <c:f>'Задача 5'!$C$2:$C$33</c:f>
              <c:numCache>
                <c:formatCode>General</c:formatCode>
                <c:ptCount val="32"/>
                <c:pt idx="0">
                  <c:v>34.54</c:v>
                </c:pt>
                <c:pt idx="1">
                  <c:v>54.34</c:v>
                </c:pt>
                <c:pt idx="2">
                  <c:v>53.87</c:v>
                </c:pt>
                <c:pt idx="3">
                  <c:v>53.23</c:v>
                </c:pt>
                <c:pt idx="4">
                  <c:v>52.91</c:v>
                </c:pt>
                <c:pt idx="5">
                  <c:v>52.91</c:v>
                </c:pt>
                <c:pt idx="6">
                  <c:v>52.91</c:v>
                </c:pt>
                <c:pt idx="7">
                  <c:v>52.44</c:v>
                </c:pt>
                <c:pt idx="8">
                  <c:v>52.14</c:v>
                </c:pt>
                <c:pt idx="9">
                  <c:v>52.65</c:v>
                </c:pt>
                <c:pt idx="10">
                  <c:v>52.12</c:v>
                </c:pt>
                <c:pt idx="11">
                  <c:v>52.53</c:v>
                </c:pt>
                <c:pt idx="12">
                  <c:v>52.53</c:v>
                </c:pt>
                <c:pt idx="13">
                  <c:v>52.53</c:v>
                </c:pt>
                <c:pt idx="14">
                  <c:v>52.15</c:v>
                </c:pt>
                <c:pt idx="15">
                  <c:v>31.78</c:v>
                </c:pt>
                <c:pt idx="16">
                  <c:v>31.58</c:v>
                </c:pt>
                <c:pt idx="17">
                  <c:v>31.08</c:v>
                </c:pt>
                <c:pt idx="18">
                  <c:v>31.05</c:v>
                </c:pt>
                <c:pt idx="19">
                  <c:v>31.05</c:v>
                </c:pt>
                <c:pt idx="20">
                  <c:v>31.05</c:v>
                </c:pt>
                <c:pt idx="21">
                  <c:v>32.96</c:v>
                </c:pt>
                <c:pt idx="22">
                  <c:v>33.51</c:v>
                </c:pt>
                <c:pt idx="23">
                  <c:v>33.200000000000003</c:v>
                </c:pt>
                <c:pt idx="24">
                  <c:v>35.08</c:v>
                </c:pt>
                <c:pt idx="25">
                  <c:v>35.200000000000003</c:v>
                </c:pt>
                <c:pt idx="26">
                  <c:v>35.200000000000003</c:v>
                </c:pt>
                <c:pt idx="27">
                  <c:v>35.200000000000003</c:v>
                </c:pt>
                <c:pt idx="28">
                  <c:v>36.950000000000003</c:v>
                </c:pt>
                <c:pt idx="29">
                  <c:v>37.06</c:v>
                </c:pt>
                <c:pt idx="30">
                  <c:v>40.98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9D-451F-8A46-06B1434FE2A5}"/>
            </c:ext>
          </c:extLst>
        </c:ser>
        <c:ser>
          <c:idx val="1"/>
          <c:order val="1"/>
          <c:tx>
            <c:v>Forecast</c:v>
          </c:tx>
          <c:val>
            <c:numRef>
              <c:f>'Задача 5'!$E$3:$E$34</c:f>
              <c:numCache>
                <c:formatCode>General</c:formatCode>
                <c:ptCount val="32"/>
                <c:pt idx="0">
                  <c:v>#N/A</c:v>
                </c:pt>
                <c:pt idx="1">
                  <c:v>44.44</c:v>
                </c:pt>
                <c:pt idx="2">
                  <c:v>54.105000000000004</c:v>
                </c:pt>
                <c:pt idx="3">
                  <c:v>53.55</c:v>
                </c:pt>
                <c:pt idx="4">
                  <c:v>53.069999999999993</c:v>
                </c:pt>
                <c:pt idx="5">
                  <c:v>52.91</c:v>
                </c:pt>
                <c:pt idx="6">
                  <c:v>52.91</c:v>
                </c:pt>
                <c:pt idx="7">
                  <c:v>52.674999999999997</c:v>
                </c:pt>
                <c:pt idx="8">
                  <c:v>52.29</c:v>
                </c:pt>
                <c:pt idx="9">
                  <c:v>52.394999999999996</c:v>
                </c:pt>
                <c:pt idx="10">
                  <c:v>52.384999999999998</c:v>
                </c:pt>
                <c:pt idx="11">
                  <c:v>52.325000000000003</c:v>
                </c:pt>
                <c:pt idx="12">
                  <c:v>52.53</c:v>
                </c:pt>
                <c:pt idx="13">
                  <c:v>52.53</c:v>
                </c:pt>
                <c:pt idx="14">
                  <c:v>52.34</c:v>
                </c:pt>
                <c:pt idx="15">
                  <c:v>41.965000000000003</c:v>
                </c:pt>
                <c:pt idx="16">
                  <c:v>31.68</c:v>
                </c:pt>
                <c:pt idx="17">
                  <c:v>31.33</c:v>
                </c:pt>
                <c:pt idx="18">
                  <c:v>31.064999999999998</c:v>
                </c:pt>
                <c:pt idx="19">
                  <c:v>31.05</c:v>
                </c:pt>
                <c:pt idx="20">
                  <c:v>31.05</c:v>
                </c:pt>
                <c:pt idx="21">
                  <c:v>32.005000000000003</c:v>
                </c:pt>
                <c:pt idx="22">
                  <c:v>33.234999999999999</c:v>
                </c:pt>
                <c:pt idx="23">
                  <c:v>33.355000000000004</c:v>
                </c:pt>
                <c:pt idx="24">
                  <c:v>34.14</c:v>
                </c:pt>
                <c:pt idx="25">
                  <c:v>35.14</c:v>
                </c:pt>
                <c:pt idx="26">
                  <c:v>35.200000000000003</c:v>
                </c:pt>
                <c:pt idx="27">
                  <c:v>35.200000000000003</c:v>
                </c:pt>
                <c:pt idx="28">
                  <c:v>36.075000000000003</c:v>
                </c:pt>
                <c:pt idx="29">
                  <c:v>37.005000000000003</c:v>
                </c:pt>
                <c:pt idx="30">
                  <c:v>39.019999999999996</c:v>
                </c:pt>
                <c:pt idx="31">
                  <c:v>40.98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09D-451F-8A46-06B1434FE2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6394415"/>
        <c:axId val="426394831"/>
      </c:lineChart>
      <c:catAx>
        <c:axId val="4263944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 Point</a:t>
                </a:r>
              </a:p>
            </c:rich>
          </c:tx>
          <c:overlay val="0"/>
        </c:title>
        <c:majorTickMark val="out"/>
        <c:minorTickMark val="none"/>
        <c:tickLblPos val="nextTo"/>
        <c:crossAx val="426394831"/>
        <c:crosses val="autoZero"/>
        <c:auto val="1"/>
        <c:lblAlgn val="ctr"/>
        <c:lblOffset val="100"/>
        <c:noMultiLvlLbl val="0"/>
      </c:catAx>
      <c:valAx>
        <c:axId val="42639483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Value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26394415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Moving Average </a:t>
            </a:r>
            <a:r>
              <a:rPr lang="en-US" sz="1800" b="0" i="0" u="none" strike="noStrike" baseline="0">
                <a:effectLst/>
              </a:rPr>
              <a:t>€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val>
            <c:numRef>
              <c:f>'Задача 5'!$C$2:$C$33</c:f>
              <c:numCache>
                <c:formatCode>General</c:formatCode>
                <c:ptCount val="32"/>
                <c:pt idx="0">
                  <c:v>34.54</c:v>
                </c:pt>
                <c:pt idx="1">
                  <c:v>54.34</c:v>
                </c:pt>
                <c:pt idx="2">
                  <c:v>53.87</c:v>
                </c:pt>
                <c:pt idx="3">
                  <c:v>53.23</c:v>
                </c:pt>
                <c:pt idx="4">
                  <c:v>52.91</c:v>
                </c:pt>
                <c:pt idx="5">
                  <c:v>52.91</c:v>
                </c:pt>
                <c:pt idx="6">
                  <c:v>52.91</c:v>
                </c:pt>
                <c:pt idx="7">
                  <c:v>52.44</c:v>
                </c:pt>
                <c:pt idx="8">
                  <c:v>52.14</c:v>
                </c:pt>
                <c:pt idx="9">
                  <c:v>52.65</c:v>
                </c:pt>
                <c:pt idx="10">
                  <c:v>52.12</c:v>
                </c:pt>
                <c:pt idx="11">
                  <c:v>52.53</c:v>
                </c:pt>
                <c:pt idx="12">
                  <c:v>52.53</c:v>
                </c:pt>
                <c:pt idx="13">
                  <c:v>52.53</c:v>
                </c:pt>
                <c:pt idx="14">
                  <c:v>52.15</c:v>
                </c:pt>
                <c:pt idx="15">
                  <c:v>31.78</c:v>
                </c:pt>
                <c:pt idx="16">
                  <c:v>31.58</c:v>
                </c:pt>
                <c:pt idx="17">
                  <c:v>31.08</c:v>
                </c:pt>
                <c:pt idx="18">
                  <c:v>31.05</c:v>
                </c:pt>
                <c:pt idx="19">
                  <c:v>31.05</c:v>
                </c:pt>
                <c:pt idx="20">
                  <c:v>31.05</c:v>
                </c:pt>
                <c:pt idx="21">
                  <c:v>32.96</c:v>
                </c:pt>
                <c:pt idx="22">
                  <c:v>33.51</c:v>
                </c:pt>
                <c:pt idx="23">
                  <c:v>33.200000000000003</c:v>
                </c:pt>
                <c:pt idx="24">
                  <c:v>35.08</c:v>
                </c:pt>
                <c:pt idx="25">
                  <c:v>35.200000000000003</c:v>
                </c:pt>
                <c:pt idx="26">
                  <c:v>35.200000000000003</c:v>
                </c:pt>
                <c:pt idx="27">
                  <c:v>35.200000000000003</c:v>
                </c:pt>
                <c:pt idx="28">
                  <c:v>36.950000000000003</c:v>
                </c:pt>
                <c:pt idx="29">
                  <c:v>37.06</c:v>
                </c:pt>
                <c:pt idx="30">
                  <c:v>40.98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44-46EC-BBCB-4F5F146783FF}"/>
            </c:ext>
          </c:extLst>
        </c:ser>
        <c:ser>
          <c:idx val="1"/>
          <c:order val="1"/>
          <c:tx>
            <c:v>Forecast</c:v>
          </c:tx>
          <c:val>
            <c:numRef>
              <c:f>'Задача 5'!$F$3:$F$34</c:f>
              <c:numCache>
                <c:formatCode>General</c:formatCode>
                <c:ptCount val="32"/>
                <c:pt idx="0">
                  <c:v>#N/A</c:v>
                </c:pt>
                <c:pt idx="1">
                  <c:v>44.44</c:v>
                </c:pt>
                <c:pt idx="2">
                  <c:v>54.105000000000004</c:v>
                </c:pt>
                <c:pt idx="3">
                  <c:v>53.55</c:v>
                </c:pt>
                <c:pt idx="4">
                  <c:v>53.069999999999993</c:v>
                </c:pt>
                <c:pt idx="5">
                  <c:v>52.91</c:v>
                </c:pt>
                <c:pt idx="6">
                  <c:v>52.91</c:v>
                </c:pt>
                <c:pt idx="7">
                  <c:v>52.674999999999997</c:v>
                </c:pt>
                <c:pt idx="8">
                  <c:v>52.29</c:v>
                </c:pt>
                <c:pt idx="9">
                  <c:v>52.394999999999996</c:v>
                </c:pt>
                <c:pt idx="10">
                  <c:v>52.384999999999998</c:v>
                </c:pt>
                <c:pt idx="11">
                  <c:v>52.325000000000003</c:v>
                </c:pt>
                <c:pt idx="12">
                  <c:v>52.53</c:v>
                </c:pt>
                <c:pt idx="13">
                  <c:v>52.53</c:v>
                </c:pt>
                <c:pt idx="14">
                  <c:v>52.34</c:v>
                </c:pt>
                <c:pt idx="15">
                  <c:v>41.965000000000003</c:v>
                </c:pt>
                <c:pt idx="16">
                  <c:v>31.68</c:v>
                </c:pt>
                <c:pt idx="17">
                  <c:v>31.33</c:v>
                </c:pt>
                <c:pt idx="18">
                  <c:v>31.064999999999998</c:v>
                </c:pt>
                <c:pt idx="19">
                  <c:v>31.05</c:v>
                </c:pt>
                <c:pt idx="20">
                  <c:v>31.05</c:v>
                </c:pt>
                <c:pt idx="21">
                  <c:v>32.005000000000003</c:v>
                </c:pt>
                <c:pt idx="22">
                  <c:v>33.234999999999999</c:v>
                </c:pt>
                <c:pt idx="23">
                  <c:v>33.355000000000004</c:v>
                </c:pt>
                <c:pt idx="24">
                  <c:v>34.14</c:v>
                </c:pt>
                <c:pt idx="25">
                  <c:v>35.14</c:v>
                </c:pt>
                <c:pt idx="26">
                  <c:v>35.200000000000003</c:v>
                </c:pt>
                <c:pt idx="27">
                  <c:v>35.200000000000003</c:v>
                </c:pt>
                <c:pt idx="28">
                  <c:v>36.075000000000003</c:v>
                </c:pt>
                <c:pt idx="29">
                  <c:v>37.005000000000003</c:v>
                </c:pt>
                <c:pt idx="30">
                  <c:v>39.019999999999996</c:v>
                </c:pt>
                <c:pt idx="31">
                  <c:v>40.98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644-46EC-BBCB-4F5F146783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6398575"/>
        <c:axId val="426388175"/>
      </c:lineChart>
      <c:catAx>
        <c:axId val="4263985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 Point</a:t>
                </a:r>
              </a:p>
            </c:rich>
          </c:tx>
          <c:overlay val="0"/>
        </c:title>
        <c:majorTickMark val="out"/>
        <c:minorTickMark val="none"/>
        <c:tickLblPos val="nextTo"/>
        <c:crossAx val="426388175"/>
        <c:crosses val="autoZero"/>
        <c:auto val="1"/>
        <c:lblAlgn val="ctr"/>
        <c:lblOffset val="100"/>
        <c:noMultiLvlLbl val="0"/>
      </c:catAx>
      <c:valAx>
        <c:axId val="42638817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Value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26398575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Exponential Smoothing $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val>
            <c:numRef>
              <c:f>'Задача 5'!$B$2:$B$33</c:f>
              <c:numCache>
                <c:formatCode>General</c:formatCode>
                <c:ptCount val="32"/>
                <c:pt idx="0">
                  <c:v>23.39</c:v>
                </c:pt>
                <c:pt idx="1">
                  <c:v>22.65</c:v>
                </c:pt>
                <c:pt idx="2">
                  <c:v>22.39</c:v>
                </c:pt>
                <c:pt idx="3">
                  <c:v>21.95</c:v>
                </c:pt>
                <c:pt idx="4">
                  <c:v>21.81</c:v>
                </c:pt>
                <c:pt idx="5">
                  <c:v>21.81</c:v>
                </c:pt>
                <c:pt idx="6">
                  <c:v>21.81</c:v>
                </c:pt>
                <c:pt idx="7">
                  <c:v>21.5</c:v>
                </c:pt>
                <c:pt idx="8">
                  <c:v>20.97</c:v>
                </c:pt>
                <c:pt idx="9">
                  <c:v>21.05</c:v>
                </c:pt>
                <c:pt idx="10">
                  <c:v>20.88</c:v>
                </c:pt>
                <c:pt idx="11">
                  <c:v>21.05</c:v>
                </c:pt>
                <c:pt idx="12">
                  <c:v>21.05</c:v>
                </c:pt>
                <c:pt idx="13">
                  <c:v>21.05</c:v>
                </c:pt>
                <c:pt idx="14">
                  <c:v>20.75</c:v>
                </c:pt>
                <c:pt idx="15">
                  <c:v>20.94</c:v>
                </c:pt>
                <c:pt idx="16">
                  <c:v>21.53</c:v>
                </c:pt>
                <c:pt idx="17">
                  <c:v>22.33</c:v>
                </c:pt>
                <c:pt idx="18">
                  <c:v>24.21</c:v>
                </c:pt>
                <c:pt idx="19">
                  <c:v>24.21</c:v>
                </c:pt>
                <c:pt idx="20">
                  <c:v>25.21</c:v>
                </c:pt>
                <c:pt idx="21">
                  <c:v>29.98</c:v>
                </c:pt>
                <c:pt idx="22">
                  <c:v>29.98</c:v>
                </c:pt>
                <c:pt idx="23">
                  <c:v>29.74</c:v>
                </c:pt>
                <c:pt idx="24">
                  <c:v>29.98</c:v>
                </c:pt>
                <c:pt idx="25">
                  <c:v>29.7</c:v>
                </c:pt>
                <c:pt idx="26">
                  <c:v>29.7</c:v>
                </c:pt>
                <c:pt idx="27">
                  <c:v>29.7</c:v>
                </c:pt>
                <c:pt idx="28">
                  <c:v>29.55</c:v>
                </c:pt>
                <c:pt idx="29">
                  <c:v>29.66</c:v>
                </c:pt>
                <c:pt idx="30">
                  <c:v>29.38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2B-4535-898E-FBC85D6FC256}"/>
            </c:ext>
          </c:extLst>
        </c:ser>
        <c:ser>
          <c:idx val="1"/>
          <c:order val="1"/>
          <c:tx>
            <c:v>Forecast</c:v>
          </c:tx>
          <c:val>
            <c:numRef>
              <c:f>'Задача 5'!$G$3:$G$34</c:f>
              <c:numCache>
                <c:formatCode>General</c:formatCode>
                <c:ptCount val="32"/>
                <c:pt idx="0">
                  <c:v>#N/A</c:v>
                </c:pt>
                <c:pt idx="1">
                  <c:v>23.39</c:v>
                </c:pt>
                <c:pt idx="2">
                  <c:v>22.872</c:v>
                </c:pt>
                <c:pt idx="3">
                  <c:v>22.534600000000001</c:v>
                </c:pt>
                <c:pt idx="4">
                  <c:v>22.12538</c:v>
                </c:pt>
                <c:pt idx="5">
                  <c:v>21.904613999999999</c:v>
                </c:pt>
                <c:pt idx="6">
                  <c:v>21.838384199999997</c:v>
                </c:pt>
                <c:pt idx="7">
                  <c:v>21.818515259999998</c:v>
                </c:pt>
                <c:pt idx="8">
                  <c:v>21.595554577999998</c:v>
                </c:pt>
                <c:pt idx="9">
                  <c:v>21.157666373399998</c:v>
                </c:pt>
                <c:pt idx="10">
                  <c:v>21.082299912019998</c:v>
                </c:pt>
                <c:pt idx="11">
                  <c:v>20.940689973605998</c:v>
                </c:pt>
                <c:pt idx="12">
                  <c:v>21.0172069920818</c:v>
                </c:pt>
                <c:pt idx="13">
                  <c:v>21.040162097624538</c:v>
                </c:pt>
                <c:pt idx="14">
                  <c:v>21.04704862928736</c:v>
                </c:pt>
                <c:pt idx="15">
                  <c:v>20.839114588786206</c:v>
                </c:pt>
                <c:pt idx="16">
                  <c:v>20.909734376635861</c:v>
                </c:pt>
                <c:pt idx="17">
                  <c:v>21.343920312990758</c:v>
                </c:pt>
                <c:pt idx="18">
                  <c:v>22.034176093897226</c:v>
                </c:pt>
                <c:pt idx="19">
                  <c:v>23.557252828169169</c:v>
                </c:pt>
                <c:pt idx="20">
                  <c:v>24.014175848450748</c:v>
                </c:pt>
                <c:pt idx="21">
                  <c:v>24.851252754535224</c:v>
                </c:pt>
                <c:pt idx="22">
                  <c:v>28.441375826360566</c:v>
                </c:pt>
                <c:pt idx="23">
                  <c:v>29.518412747908172</c:v>
                </c:pt>
                <c:pt idx="24">
                  <c:v>29.673523824372449</c:v>
                </c:pt>
                <c:pt idx="25">
                  <c:v>29.888057147311734</c:v>
                </c:pt>
                <c:pt idx="26">
                  <c:v>29.75641714419352</c:v>
                </c:pt>
                <c:pt idx="27">
                  <c:v>29.716925143258052</c:v>
                </c:pt>
                <c:pt idx="28">
                  <c:v>29.705077542977413</c:v>
                </c:pt>
                <c:pt idx="29">
                  <c:v>29.596523262893221</c:v>
                </c:pt>
                <c:pt idx="30">
                  <c:v>29.640956978867969</c:v>
                </c:pt>
                <c:pt idx="31">
                  <c:v>29.458287093660388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A2B-4535-898E-FBC85D6FC2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6381103"/>
        <c:axId val="426399407"/>
      </c:lineChart>
      <c:catAx>
        <c:axId val="4263811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 Point</a:t>
                </a:r>
              </a:p>
            </c:rich>
          </c:tx>
          <c:overlay val="0"/>
        </c:title>
        <c:majorTickMark val="out"/>
        <c:minorTickMark val="none"/>
        <c:tickLblPos val="nextTo"/>
        <c:crossAx val="426399407"/>
        <c:crosses val="autoZero"/>
        <c:auto val="1"/>
        <c:lblAlgn val="ctr"/>
        <c:lblOffset val="100"/>
        <c:noMultiLvlLbl val="0"/>
      </c:catAx>
      <c:valAx>
        <c:axId val="42639940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Value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26381103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Exponential Smoothing </a:t>
            </a:r>
            <a:r>
              <a:rPr lang="en-US" sz="1800" b="0" i="0" u="none" strike="noStrike" baseline="0">
                <a:effectLst/>
              </a:rPr>
              <a:t>€</a:t>
            </a:r>
            <a:r>
              <a:rPr lang="en-US"/>
              <a:t> 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val>
            <c:numRef>
              <c:f>'Задача 5'!$C$2:$C$33</c:f>
              <c:numCache>
                <c:formatCode>General</c:formatCode>
                <c:ptCount val="32"/>
                <c:pt idx="0">
                  <c:v>34.54</c:v>
                </c:pt>
                <c:pt idx="1">
                  <c:v>54.34</c:v>
                </c:pt>
                <c:pt idx="2">
                  <c:v>53.87</c:v>
                </c:pt>
                <c:pt idx="3">
                  <c:v>53.23</c:v>
                </c:pt>
                <c:pt idx="4">
                  <c:v>52.91</c:v>
                </c:pt>
                <c:pt idx="5">
                  <c:v>52.91</c:v>
                </c:pt>
                <c:pt idx="6">
                  <c:v>52.91</c:v>
                </c:pt>
                <c:pt idx="7">
                  <c:v>52.44</c:v>
                </c:pt>
                <c:pt idx="8">
                  <c:v>52.14</c:v>
                </c:pt>
                <c:pt idx="9">
                  <c:v>52.65</c:v>
                </c:pt>
                <c:pt idx="10">
                  <c:v>52.12</c:v>
                </c:pt>
                <c:pt idx="11">
                  <c:v>52.53</c:v>
                </c:pt>
                <c:pt idx="12">
                  <c:v>52.53</c:v>
                </c:pt>
                <c:pt idx="13">
                  <c:v>52.53</c:v>
                </c:pt>
                <c:pt idx="14">
                  <c:v>52.15</c:v>
                </c:pt>
                <c:pt idx="15">
                  <c:v>31.78</c:v>
                </c:pt>
                <c:pt idx="16">
                  <c:v>31.58</c:v>
                </c:pt>
                <c:pt idx="17">
                  <c:v>31.08</c:v>
                </c:pt>
                <c:pt idx="18">
                  <c:v>31.05</c:v>
                </c:pt>
                <c:pt idx="19">
                  <c:v>31.05</c:v>
                </c:pt>
                <c:pt idx="20">
                  <c:v>31.05</c:v>
                </c:pt>
                <c:pt idx="21">
                  <c:v>32.96</c:v>
                </c:pt>
                <c:pt idx="22">
                  <c:v>33.51</c:v>
                </c:pt>
                <c:pt idx="23">
                  <c:v>33.200000000000003</c:v>
                </c:pt>
                <c:pt idx="24">
                  <c:v>35.08</c:v>
                </c:pt>
                <c:pt idx="25">
                  <c:v>35.200000000000003</c:v>
                </c:pt>
                <c:pt idx="26">
                  <c:v>35.200000000000003</c:v>
                </c:pt>
                <c:pt idx="27">
                  <c:v>35.200000000000003</c:v>
                </c:pt>
                <c:pt idx="28">
                  <c:v>36.950000000000003</c:v>
                </c:pt>
                <c:pt idx="29">
                  <c:v>37.06</c:v>
                </c:pt>
                <c:pt idx="30">
                  <c:v>40.98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00-4E79-9112-28A3DD4B838B}"/>
            </c:ext>
          </c:extLst>
        </c:ser>
        <c:ser>
          <c:idx val="1"/>
          <c:order val="1"/>
          <c:tx>
            <c:v>Forecast</c:v>
          </c:tx>
          <c:val>
            <c:numRef>
              <c:f>'Задача 5'!$H$3:$H$34</c:f>
              <c:numCache>
                <c:formatCode>General</c:formatCode>
                <c:ptCount val="32"/>
                <c:pt idx="0">
                  <c:v>#N/A</c:v>
                </c:pt>
                <c:pt idx="1">
                  <c:v>34.54</c:v>
                </c:pt>
                <c:pt idx="2">
                  <c:v>48.4</c:v>
                </c:pt>
                <c:pt idx="3">
                  <c:v>52.228999999999999</c:v>
                </c:pt>
                <c:pt idx="4">
                  <c:v>52.929699999999997</c:v>
                </c:pt>
                <c:pt idx="5">
                  <c:v>52.91590999999999</c:v>
                </c:pt>
                <c:pt idx="6">
                  <c:v>52.91177299999999</c:v>
                </c:pt>
                <c:pt idx="7">
                  <c:v>52.910531899999988</c:v>
                </c:pt>
                <c:pt idx="8">
                  <c:v>52.581159569999997</c:v>
                </c:pt>
                <c:pt idx="9">
                  <c:v>52.272347870999994</c:v>
                </c:pt>
                <c:pt idx="10">
                  <c:v>52.536704361299996</c:v>
                </c:pt>
                <c:pt idx="11">
                  <c:v>52.245011308389991</c:v>
                </c:pt>
                <c:pt idx="12">
                  <c:v>52.444503392516999</c:v>
                </c:pt>
                <c:pt idx="13">
                  <c:v>52.504351017755098</c:v>
                </c:pt>
                <c:pt idx="14">
                  <c:v>52.522305305326526</c:v>
                </c:pt>
                <c:pt idx="15">
                  <c:v>52.261691591597952</c:v>
                </c:pt>
                <c:pt idx="16">
                  <c:v>37.924507477479381</c:v>
                </c:pt>
                <c:pt idx="17">
                  <c:v>33.483352243243814</c:v>
                </c:pt>
                <c:pt idx="18">
                  <c:v>31.80100567297314</c:v>
                </c:pt>
                <c:pt idx="19">
                  <c:v>31.275301701891941</c:v>
                </c:pt>
                <c:pt idx="20">
                  <c:v>31.117590510567581</c:v>
                </c:pt>
                <c:pt idx="21">
                  <c:v>31.070277153170274</c:v>
                </c:pt>
                <c:pt idx="22">
                  <c:v>32.393083145951081</c:v>
                </c:pt>
                <c:pt idx="23">
                  <c:v>33.174924943785321</c:v>
                </c:pt>
                <c:pt idx="24">
                  <c:v>33.192477483135598</c:v>
                </c:pt>
                <c:pt idx="25">
                  <c:v>34.513743244940677</c:v>
                </c:pt>
                <c:pt idx="26">
                  <c:v>34.994122973482206</c:v>
                </c:pt>
                <c:pt idx="27">
                  <c:v>35.138236892044659</c:v>
                </c:pt>
                <c:pt idx="28">
                  <c:v>35.181471067613401</c:v>
                </c:pt>
                <c:pt idx="29">
                  <c:v>36.419441320284022</c:v>
                </c:pt>
                <c:pt idx="30">
                  <c:v>36.867832396085205</c:v>
                </c:pt>
                <c:pt idx="31">
                  <c:v>39.746349718825556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00-4E79-9112-28A3DD4B83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6397743"/>
        <c:axId val="426385263"/>
      </c:lineChart>
      <c:catAx>
        <c:axId val="4263977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 Point</a:t>
                </a:r>
              </a:p>
            </c:rich>
          </c:tx>
          <c:overlay val="0"/>
        </c:title>
        <c:majorTickMark val="out"/>
        <c:minorTickMark val="none"/>
        <c:tickLblPos val="nextTo"/>
        <c:crossAx val="426385263"/>
        <c:crosses val="autoZero"/>
        <c:auto val="1"/>
        <c:lblAlgn val="ctr"/>
        <c:lblOffset val="100"/>
        <c:noMultiLvlLbl val="0"/>
      </c:catAx>
      <c:valAx>
        <c:axId val="42638526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Value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26397743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'Задача 5'!$A$2:$A$32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xVal>
          <c:yVal>
            <c:numRef>
              <c:f>'Задача 5'!$B$2:$B$32</c:f>
              <c:numCache>
                <c:formatCode>General</c:formatCode>
                <c:ptCount val="31"/>
                <c:pt idx="0">
                  <c:v>23.39</c:v>
                </c:pt>
                <c:pt idx="1">
                  <c:v>22.65</c:v>
                </c:pt>
                <c:pt idx="2">
                  <c:v>22.39</c:v>
                </c:pt>
                <c:pt idx="3">
                  <c:v>21.95</c:v>
                </c:pt>
                <c:pt idx="4">
                  <c:v>21.81</c:v>
                </c:pt>
                <c:pt idx="5">
                  <c:v>21.81</c:v>
                </c:pt>
                <c:pt idx="6">
                  <c:v>21.81</c:v>
                </c:pt>
                <c:pt idx="7">
                  <c:v>21.5</c:v>
                </c:pt>
                <c:pt idx="8">
                  <c:v>20.97</c:v>
                </c:pt>
                <c:pt idx="9">
                  <c:v>21.05</c:v>
                </c:pt>
                <c:pt idx="10">
                  <c:v>20.88</c:v>
                </c:pt>
                <c:pt idx="11">
                  <c:v>21.05</c:v>
                </c:pt>
                <c:pt idx="12">
                  <c:v>21.05</c:v>
                </c:pt>
                <c:pt idx="13">
                  <c:v>21.05</c:v>
                </c:pt>
                <c:pt idx="14">
                  <c:v>20.75</c:v>
                </c:pt>
                <c:pt idx="15">
                  <c:v>20.94</c:v>
                </c:pt>
                <c:pt idx="16">
                  <c:v>21.53</c:v>
                </c:pt>
                <c:pt idx="17">
                  <c:v>22.33</c:v>
                </c:pt>
                <c:pt idx="18">
                  <c:v>24.21</c:v>
                </c:pt>
                <c:pt idx="19">
                  <c:v>24.21</c:v>
                </c:pt>
                <c:pt idx="20">
                  <c:v>25.21</c:v>
                </c:pt>
                <c:pt idx="21">
                  <c:v>29.98</c:v>
                </c:pt>
                <c:pt idx="22">
                  <c:v>29.98</c:v>
                </c:pt>
                <c:pt idx="23">
                  <c:v>29.74</c:v>
                </c:pt>
                <c:pt idx="24">
                  <c:v>29.98</c:v>
                </c:pt>
                <c:pt idx="25">
                  <c:v>29.7</c:v>
                </c:pt>
                <c:pt idx="26">
                  <c:v>29.7</c:v>
                </c:pt>
                <c:pt idx="27">
                  <c:v>29.7</c:v>
                </c:pt>
                <c:pt idx="28">
                  <c:v>29.55</c:v>
                </c:pt>
                <c:pt idx="29">
                  <c:v>29.66</c:v>
                </c:pt>
                <c:pt idx="30">
                  <c:v>29.38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26D-499C-980A-D396FC76D035}"/>
            </c:ext>
          </c:extLst>
        </c:ser>
        <c:ser>
          <c:idx val="1"/>
          <c:order val="1"/>
          <c:tx>
            <c:v>Predicted Y</c:v>
          </c:tx>
          <c:spPr>
            <a:ln w="19050">
              <a:noFill/>
            </a:ln>
          </c:spPr>
          <c:xVal>
            <c:numRef>
              <c:f>'Задача 5'!$A$2:$A$32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xVal>
          <c:yVal>
            <c:numRef>
              <c:f>'Задача 5 Regr $'!$B$25:$B$55</c:f>
              <c:numCache>
                <c:formatCode>General</c:formatCode>
                <c:ptCount val="31"/>
                <c:pt idx="0">
                  <c:v>19.414616935483874</c:v>
                </c:pt>
                <c:pt idx="1">
                  <c:v>19.754524193548388</c:v>
                </c:pt>
                <c:pt idx="2">
                  <c:v>20.094431451612905</c:v>
                </c:pt>
                <c:pt idx="3">
                  <c:v>20.434338709677419</c:v>
                </c:pt>
                <c:pt idx="4">
                  <c:v>20.774245967741937</c:v>
                </c:pt>
                <c:pt idx="5">
                  <c:v>21.114153225806454</c:v>
                </c:pt>
                <c:pt idx="6">
                  <c:v>21.454060483870968</c:v>
                </c:pt>
                <c:pt idx="7">
                  <c:v>21.793967741935486</c:v>
                </c:pt>
                <c:pt idx="8">
                  <c:v>22.133875000000003</c:v>
                </c:pt>
                <c:pt idx="9">
                  <c:v>22.473782258064517</c:v>
                </c:pt>
                <c:pt idx="10">
                  <c:v>22.813689516129035</c:v>
                </c:pt>
                <c:pt idx="11">
                  <c:v>23.153596774193549</c:v>
                </c:pt>
                <c:pt idx="12">
                  <c:v>23.493504032258066</c:v>
                </c:pt>
                <c:pt idx="13">
                  <c:v>23.83341129032258</c:v>
                </c:pt>
                <c:pt idx="14">
                  <c:v>24.173318548387098</c:v>
                </c:pt>
                <c:pt idx="15">
                  <c:v>24.513225806451615</c:v>
                </c:pt>
                <c:pt idx="16">
                  <c:v>24.853133064516129</c:v>
                </c:pt>
                <c:pt idx="17">
                  <c:v>25.193040322580647</c:v>
                </c:pt>
                <c:pt idx="18">
                  <c:v>25.532947580645164</c:v>
                </c:pt>
                <c:pt idx="19">
                  <c:v>25.872854838709678</c:v>
                </c:pt>
                <c:pt idx="20">
                  <c:v>26.212762096774195</c:v>
                </c:pt>
                <c:pt idx="21">
                  <c:v>26.552669354838713</c:v>
                </c:pt>
                <c:pt idx="22">
                  <c:v>26.892576612903227</c:v>
                </c:pt>
                <c:pt idx="23">
                  <c:v>27.232483870967741</c:v>
                </c:pt>
                <c:pt idx="24">
                  <c:v>27.572391129032258</c:v>
                </c:pt>
                <c:pt idx="25">
                  <c:v>27.912298387096776</c:v>
                </c:pt>
                <c:pt idx="26">
                  <c:v>28.25220564516129</c:v>
                </c:pt>
                <c:pt idx="27">
                  <c:v>28.592112903225807</c:v>
                </c:pt>
                <c:pt idx="28">
                  <c:v>28.932020161290325</c:v>
                </c:pt>
                <c:pt idx="29">
                  <c:v>29.271927419354839</c:v>
                </c:pt>
                <c:pt idx="30">
                  <c:v>29.611834677419356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26D-499C-980A-D396FC76D0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6402319"/>
        <c:axId val="426388591"/>
      </c:scatterChart>
      <c:valAx>
        <c:axId val="4264023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26388591"/>
        <c:crosses val="autoZero"/>
        <c:crossBetween val="midCat"/>
      </c:valAx>
      <c:valAx>
        <c:axId val="42638859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26402319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'Задача 5 Regr $'!$A$25:$A$55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xVal>
          <c:yVal>
            <c:numRef>
              <c:f>'Задача 5 Regr $'!$B$25:$B$55</c:f>
              <c:numCache>
                <c:formatCode>General</c:formatCode>
                <c:ptCount val="31"/>
                <c:pt idx="0">
                  <c:v>19.414616935483874</c:v>
                </c:pt>
                <c:pt idx="1">
                  <c:v>19.754524193548388</c:v>
                </c:pt>
                <c:pt idx="2">
                  <c:v>20.094431451612905</c:v>
                </c:pt>
                <c:pt idx="3">
                  <c:v>20.434338709677419</c:v>
                </c:pt>
                <c:pt idx="4">
                  <c:v>20.774245967741937</c:v>
                </c:pt>
                <c:pt idx="5">
                  <c:v>21.114153225806454</c:v>
                </c:pt>
                <c:pt idx="6">
                  <c:v>21.454060483870968</c:v>
                </c:pt>
                <c:pt idx="7">
                  <c:v>21.793967741935486</c:v>
                </c:pt>
                <c:pt idx="8">
                  <c:v>22.133875000000003</c:v>
                </c:pt>
                <c:pt idx="9">
                  <c:v>22.473782258064517</c:v>
                </c:pt>
                <c:pt idx="10">
                  <c:v>22.813689516129035</c:v>
                </c:pt>
                <c:pt idx="11">
                  <c:v>23.153596774193549</c:v>
                </c:pt>
                <c:pt idx="12">
                  <c:v>23.493504032258066</c:v>
                </c:pt>
                <c:pt idx="13">
                  <c:v>23.83341129032258</c:v>
                </c:pt>
                <c:pt idx="14">
                  <c:v>24.173318548387098</c:v>
                </c:pt>
                <c:pt idx="15">
                  <c:v>24.513225806451615</c:v>
                </c:pt>
                <c:pt idx="16">
                  <c:v>24.853133064516129</c:v>
                </c:pt>
                <c:pt idx="17">
                  <c:v>25.193040322580647</c:v>
                </c:pt>
                <c:pt idx="18">
                  <c:v>25.532947580645164</c:v>
                </c:pt>
                <c:pt idx="19">
                  <c:v>25.872854838709678</c:v>
                </c:pt>
                <c:pt idx="20">
                  <c:v>26.212762096774195</c:v>
                </c:pt>
                <c:pt idx="21">
                  <c:v>26.552669354838713</c:v>
                </c:pt>
                <c:pt idx="22">
                  <c:v>26.892576612903227</c:v>
                </c:pt>
                <c:pt idx="23">
                  <c:v>27.232483870967741</c:v>
                </c:pt>
                <c:pt idx="24">
                  <c:v>27.572391129032258</c:v>
                </c:pt>
                <c:pt idx="25">
                  <c:v>27.912298387096776</c:v>
                </c:pt>
                <c:pt idx="26">
                  <c:v>28.25220564516129</c:v>
                </c:pt>
                <c:pt idx="27">
                  <c:v>28.592112903225807</c:v>
                </c:pt>
                <c:pt idx="28">
                  <c:v>28.932020161290325</c:v>
                </c:pt>
                <c:pt idx="29">
                  <c:v>29.271927419354839</c:v>
                </c:pt>
                <c:pt idx="30">
                  <c:v>29.611834677419356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A5E-4F63-A35C-99BFA37EE98E}"/>
            </c:ext>
          </c:extLst>
        </c:ser>
        <c:ser>
          <c:idx val="1"/>
          <c:order val="1"/>
          <c:tx>
            <c:v>Predicted Y</c:v>
          </c:tx>
          <c:spPr>
            <a:ln w="19050">
              <a:noFill/>
            </a:ln>
          </c:spPr>
          <c:xVal>
            <c:numRef>
              <c:f>'Задача 5 Regr $'!$A$25:$A$55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xVal>
          <c:yVal>
            <c:numRef>
              <c:f>'Задача 5 Regr $'!$B$83:$B$113</c:f>
              <c:numCache>
                <c:formatCode>General</c:formatCode>
                <c:ptCount val="3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A5E-4F63-A35C-99BFA37EE9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6386927"/>
        <c:axId val="426379855"/>
      </c:scatterChart>
      <c:valAx>
        <c:axId val="42638692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26379855"/>
        <c:crosses val="autoZero"/>
        <c:crossBetween val="midCat"/>
      </c:valAx>
      <c:valAx>
        <c:axId val="426379855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426386927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'Задача 5 Regr $'!$G$24</c:f>
              <c:strCache>
                <c:ptCount val="1"/>
                <c:pt idx="0">
                  <c:v>Исх курс $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'Задача 5 Regr $'!$A$25:$A$55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'Задача 5 Regr $'!$G$25:$G$56</c:f>
              <c:numCache>
                <c:formatCode>General</c:formatCode>
                <c:ptCount val="32"/>
                <c:pt idx="1">
                  <c:v>23.39</c:v>
                </c:pt>
                <c:pt idx="2">
                  <c:v>22.65</c:v>
                </c:pt>
                <c:pt idx="3">
                  <c:v>22.39</c:v>
                </c:pt>
                <c:pt idx="4">
                  <c:v>21.95</c:v>
                </c:pt>
                <c:pt idx="5">
                  <c:v>21.81</c:v>
                </c:pt>
                <c:pt idx="6">
                  <c:v>21.81</c:v>
                </c:pt>
                <c:pt idx="7">
                  <c:v>21.81</c:v>
                </c:pt>
                <c:pt idx="8">
                  <c:v>21.5</c:v>
                </c:pt>
                <c:pt idx="9">
                  <c:v>20.97</c:v>
                </c:pt>
                <c:pt idx="10">
                  <c:v>21.05</c:v>
                </c:pt>
                <c:pt idx="11">
                  <c:v>20.88</c:v>
                </c:pt>
                <c:pt idx="12">
                  <c:v>21.05</c:v>
                </c:pt>
                <c:pt idx="13">
                  <c:v>21.05</c:v>
                </c:pt>
                <c:pt idx="14">
                  <c:v>21.05</c:v>
                </c:pt>
                <c:pt idx="15">
                  <c:v>20.75</c:v>
                </c:pt>
                <c:pt idx="16">
                  <c:v>20.94</c:v>
                </c:pt>
                <c:pt idx="17">
                  <c:v>21.53</c:v>
                </c:pt>
                <c:pt idx="18">
                  <c:v>22.33</c:v>
                </c:pt>
                <c:pt idx="19">
                  <c:v>24.21</c:v>
                </c:pt>
                <c:pt idx="20">
                  <c:v>24.21</c:v>
                </c:pt>
                <c:pt idx="21">
                  <c:v>25.21</c:v>
                </c:pt>
                <c:pt idx="22">
                  <c:v>29.98</c:v>
                </c:pt>
                <c:pt idx="23">
                  <c:v>29.98</c:v>
                </c:pt>
                <c:pt idx="24">
                  <c:v>29.74</c:v>
                </c:pt>
                <c:pt idx="25">
                  <c:v>29.98</c:v>
                </c:pt>
                <c:pt idx="26">
                  <c:v>29.7</c:v>
                </c:pt>
                <c:pt idx="27">
                  <c:v>29.7</c:v>
                </c:pt>
                <c:pt idx="28">
                  <c:v>29.7</c:v>
                </c:pt>
                <c:pt idx="29">
                  <c:v>29.55</c:v>
                </c:pt>
                <c:pt idx="30">
                  <c:v>29.66</c:v>
                </c:pt>
                <c:pt idx="31">
                  <c:v>29.38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C2-417E-833F-CC5095793C01}"/>
            </c:ext>
          </c:extLst>
        </c:ser>
        <c:ser>
          <c:idx val="1"/>
          <c:order val="1"/>
          <c:tx>
            <c:strRef>
              <c:f>'Задача 5 Regr $'!$H$24</c:f>
              <c:strCache>
                <c:ptCount val="1"/>
                <c:pt idx="0">
                  <c:v>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'Задача 5 Regr $'!$A$25:$A$55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'Задача 5 Regr $'!$H$25:$H$56</c:f>
              <c:numCache>
                <c:formatCode>General</c:formatCode>
                <c:ptCount val="32"/>
                <c:pt idx="1">
                  <c:v>27.025140443548388</c:v>
                </c:pt>
                <c:pt idx="2">
                  <c:v>26.773609072580648</c:v>
                </c:pt>
                <c:pt idx="3">
                  <c:v>26.685233185483874</c:v>
                </c:pt>
                <c:pt idx="4">
                  <c:v>26.535673991935486</c:v>
                </c:pt>
                <c:pt idx="5">
                  <c:v>26.488086975806453</c:v>
                </c:pt>
                <c:pt idx="6">
                  <c:v>26.488086975806453</c:v>
                </c:pt>
                <c:pt idx="7">
                  <c:v>26.488086975806453</c:v>
                </c:pt>
                <c:pt idx="8">
                  <c:v>26.382715725806452</c:v>
                </c:pt>
                <c:pt idx="9">
                  <c:v>26.202564879032259</c:v>
                </c:pt>
                <c:pt idx="10">
                  <c:v>26.229757459677423</c:v>
                </c:pt>
                <c:pt idx="11">
                  <c:v>26.171973225806454</c:v>
                </c:pt>
                <c:pt idx="12">
                  <c:v>26.229757459677423</c:v>
                </c:pt>
                <c:pt idx="13">
                  <c:v>26.229757459677423</c:v>
                </c:pt>
                <c:pt idx="14">
                  <c:v>26.229757459677423</c:v>
                </c:pt>
                <c:pt idx="15">
                  <c:v>26.127785282258067</c:v>
                </c:pt>
                <c:pt idx="16">
                  <c:v>26.192367661290323</c:v>
                </c:pt>
                <c:pt idx="17">
                  <c:v>26.392912943548389</c:v>
                </c:pt>
                <c:pt idx="18">
                  <c:v>26.664838750000001</c:v>
                </c:pt>
                <c:pt idx="19">
                  <c:v>27.303864395161291</c:v>
                </c:pt>
                <c:pt idx="20">
                  <c:v>27.303864395161291</c:v>
                </c:pt>
                <c:pt idx="21">
                  <c:v>27.643771653225809</c:v>
                </c:pt>
                <c:pt idx="22">
                  <c:v>29.265129274193548</c:v>
                </c:pt>
                <c:pt idx="23">
                  <c:v>29.265129274193548</c:v>
                </c:pt>
                <c:pt idx="24">
                  <c:v>29.183551532258065</c:v>
                </c:pt>
                <c:pt idx="25">
                  <c:v>29.265129274193548</c:v>
                </c:pt>
                <c:pt idx="26">
                  <c:v>29.169955241935483</c:v>
                </c:pt>
                <c:pt idx="27">
                  <c:v>29.169955241935483</c:v>
                </c:pt>
                <c:pt idx="28">
                  <c:v>29.169955241935483</c:v>
                </c:pt>
                <c:pt idx="29">
                  <c:v>29.118969153225805</c:v>
                </c:pt>
                <c:pt idx="30">
                  <c:v>29.156358951612905</c:v>
                </c:pt>
                <c:pt idx="31">
                  <c:v>29.06118491935484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C2-417E-833F-CC5095793C01}"/>
            </c:ext>
          </c:extLst>
        </c:ser>
        <c:ser>
          <c:idx val="2"/>
          <c:order val="2"/>
          <c:tx>
            <c:strRef>
              <c:f>'Задача 5 Regr $'!$I$24</c:f>
              <c:strCache>
                <c:ptCount val="1"/>
                <c:pt idx="0">
                  <c:v>AR 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'Задача 5 Regr $'!$A$25:$A$55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'Задача 5 Regr $'!$I$25:$I$56</c:f>
              <c:numCache>
                <c:formatCode>General</c:formatCode>
                <c:ptCount val="32"/>
                <c:pt idx="1">
                  <c:v>28.680744082561493</c:v>
                </c:pt>
                <c:pt idx="2">
                  <c:v>28.651682916618384</c:v>
                </c:pt>
                <c:pt idx="3">
                  <c:v>28.641472236692426</c:v>
                </c:pt>
                <c:pt idx="4">
                  <c:v>28.624192624510037</c:v>
                </c:pt>
                <c:pt idx="5">
                  <c:v>28.618694566088369</c:v>
                </c:pt>
                <c:pt idx="6">
                  <c:v>28.618694566088369</c:v>
                </c:pt>
                <c:pt idx="7">
                  <c:v>28.618694566088369</c:v>
                </c:pt>
                <c:pt idx="8">
                  <c:v>28.606520293868961</c:v>
                </c:pt>
                <c:pt idx="9">
                  <c:v>28.585706215558357</c:v>
                </c:pt>
                <c:pt idx="10">
                  <c:v>28.588847963227881</c:v>
                </c:pt>
                <c:pt idx="11">
                  <c:v>28.582171749430138</c:v>
                </c:pt>
                <c:pt idx="12">
                  <c:v>28.588847963227881</c:v>
                </c:pt>
                <c:pt idx="13">
                  <c:v>28.588847963227881</c:v>
                </c:pt>
                <c:pt idx="14">
                  <c:v>28.588847963227881</c:v>
                </c:pt>
                <c:pt idx="15">
                  <c:v>28.577066409467161</c:v>
                </c:pt>
                <c:pt idx="16">
                  <c:v>28.584528060182283</c:v>
                </c:pt>
                <c:pt idx="17">
                  <c:v>28.607698449245031</c:v>
                </c:pt>
                <c:pt idx="18">
                  <c:v>28.639115925940281</c:v>
                </c:pt>
                <c:pt idx="19">
                  <c:v>28.712946996174125</c:v>
                </c:pt>
                <c:pt idx="20">
                  <c:v>28.712946996174125</c:v>
                </c:pt>
                <c:pt idx="21">
                  <c:v>28.752218842043188</c:v>
                </c:pt>
                <c:pt idx="22">
                  <c:v>28.939545546838627</c:v>
                </c:pt>
                <c:pt idx="23">
                  <c:v>28.939545546838627</c:v>
                </c:pt>
                <c:pt idx="24">
                  <c:v>28.930120303830051</c:v>
                </c:pt>
                <c:pt idx="25">
                  <c:v>28.939545546838627</c:v>
                </c:pt>
                <c:pt idx="26">
                  <c:v>28.928549429995286</c:v>
                </c:pt>
                <c:pt idx="27">
                  <c:v>28.928549429995286</c:v>
                </c:pt>
                <c:pt idx="28">
                  <c:v>28.928549429995286</c:v>
                </c:pt>
                <c:pt idx="29">
                  <c:v>28.922658653114929</c:v>
                </c:pt>
                <c:pt idx="30">
                  <c:v>28.926978556160524</c:v>
                </c:pt>
                <c:pt idx="31">
                  <c:v>28.915982439317187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5C2-417E-833F-CC5095793C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6402319"/>
        <c:axId val="426378191"/>
      </c:lineChart>
      <c:catAx>
        <c:axId val="426402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378191"/>
        <c:crosses val="autoZero"/>
        <c:auto val="1"/>
        <c:lblAlgn val="ctr"/>
        <c:lblOffset val="100"/>
        <c:noMultiLvlLbl val="0"/>
      </c:catAx>
      <c:valAx>
        <c:axId val="426378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402319"/>
        <c:crossesAt val="1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'Задача 5'!$A$2:$A$32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xVal>
          <c:yVal>
            <c:numRef>
              <c:f>'Задача 5'!$C$2:$C$32</c:f>
              <c:numCache>
                <c:formatCode>General</c:formatCode>
                <c:ptCount val="31"/>
                <c:pt idx="0">
                  <c:v>34.54</c:v>
                </c:pt>
                <c:pt idx="1">
                  <c:v>54.34</c:v>
                </c:pt>
                <c:pt idx="2">
                  <c:v>53.87</c:v>
                </c:pt>
                <c:pt idx="3">
                  <c:v>53.23</c:v>
                </c:pt>
                <c:pt idx="4">
                  <c:v>52.91</c:v>
                </c:pt>
                <c:pt idx="5">
                  <c:v>52.91</c:v>
                </c:pt>
                <c:pt idx="6">
                  <c:v>52.91</c:v>
                </c:pt>
                <c:pt idx="7">
                  <c:v>52.44</c:v>
                </c:pt>
                <c:pt idx="8">
                  <c:v>52.14</c:v>
                </c:pt>
                <c:pt idx="9">
                  <c:v>52.65</c:v>
                </c:pt>
                <c:pt idx="10">
                  <c:v>52.12</c:v>
                </c:pt>
                <c:pt idx="11">
                  <c:v>52.53</c:v>
                </c:pt>
                <c:pt idx="12">
                  <c:v>52.53</c:v>
                </c:pt>
                <c:pt idx="13">
                  <c:v>52.53</c:v>
                </c:pt>
                <c:pt idx="14">
                  <c:v>52.15</c:v>
                </c:pt>
                <c:pt idx="15">
                  <c:v>31.78</c:v>
                </c:pt>
                <c:pt idx="16">
                  <c:v>31.58</c:v>
                </c:pt>
                <c:pt idx="17">
                  <c:v>31.08</c:v>
                </c:pt>
                <c:pt idx="18">
                  <c:v>31.05</c:v>
                </c:pt>
                <c:pt idx="19">
                  <c:v>31.05</c:v>
                </c:pt>
                <c:pt idx="20">
                  <c:v>31.05</c:v>
                </c:pt>
                <c:pt idx="21">
                  <c:v>32.96</c:v>
                </c:pt>
                <c:pt idx="22">
                  <c:v>33.51</c:v>
                </c:pt>
                <c:pt idx="23">
                  <c:v>33.200000000000003</c:v>
                </c:pt>
                <c:pt idx="24">
                  <c:v>35.08</c:v>
                </c:pt>
                <c:pt idx="25">
                  <c:v>35.200000000000003</c:v>
                </c:pt>
                <c:pt idx="26">
                  <c:v>35.200000000000003</c:v>
                </c:pt>
                <c:pt idx="27">
                  <c:v>35.200000000000003</c:v>
                </c:pt>
                <c:pt idx="28">
                  <c:v>36.950000000000003</c:v>
                </c:pt>
                <c:pt idx="29">
                  <c:v>37.06</c:v>
                </c:pt>
                <c:pt idx="30">
                  <c:v>40.98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9A9-4196-8A65-562F9AB0EBCF}"/>
            </c:ext>
          </c:extLst>
        </c:ser>
        <c:ser>
          <c:idx val="1"/>
          <c:order val="1"/>
          <c:tx>
            <c:v>Predicted Y</c:v>
          </c:tx>
          <c:spPr>
            <a:ln w="19050">
              <a:noFill/>
            </a:ln>
          </c:spPr>
          <c:xVal>
            <c:numRef>
              <c:f>'Задача 5'!$A$2:$A$32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xVal>
          <c:yVal>
            <c:numRef>
              <c:f>'Задача 5 Regr €'!$B$25:$B$55</c:f>
              <c:numCache>
                <c:formatCode>General</c:formatCode>
                <c:ptCount val="31"/>
                <c:pt idx="0">
                  <c:v>53.578004032258058</c:v>
                </c:pt>
                <c:pt idx="1">
                  <c:v>52.837814516129029</c:v>
                </c:pt>
                <c:pt idx="2">
                  <c:v>52.097624999999994</c:v>
                </c:pt>
                <c:pt idx="3">
                  <c:v>51.357435483870965</c:v>
                </c:pt>
                <c:pt idx="4">
                  <c:v>50.61724596774193</c:v>
                </c:pt>
                <c:pt idx="5">
                  <c:v>49.877056451612901</c:v>
                </c:pt>
                <c:pt idx="6">
                  <c:v>49.136866935483866</c:v>
                </c:pt>
                <c:pt idx="7">
                  <c:v>48.396677419354837</c:v>
                </c:pt>
                <c:pt idx="8">
                  <c:v>47.656487903225802</c:v>
                </c:pt>
                <c:pt idx="9">
                  <c:v>46.916298387096774</c:v>
                </c:pt>
                <c:pt idx="10">
                  <c:v>46.176108870967738</c:v>
                </c:pt>
                <c:pt idx="11">
                  <c:v>45.435919354838703</c:v>
                </c:pt>
                <c:pt idx="12">
                  <c:v>44.695729838709674</c:v>
                </c:pt>
                <c:pt idx="13">
                  <c:v>43.955540322580639</c:v>
                </c:pt>
                <c:pt idx="14">
                  <c:v>43.21535080645161</c:v>
                </c:pt>
                <c:pt idx="15">
                  <c:v>42.475161290322575</c:v>
                </c:pt>
                <c:pt idx="16">
                  <c:v>41.734971774193546</c:v>
                </c:pt>
                <c:pt idx="17">
                  <c:v>40.994782258064511</c:v>
                </c:pt>
                <c:pt idx="18">
                  <c:v>40.254592741935483</c:v>
                </c:pt>
                <c:pt idx="19">
                  <c:v>39.514403225806447</c:v>
                </c:pt>
                <c:pt idx="20">
                  <c:v>38.774213709677412</c:v>
                </c:pt>
                <c:pt idx="21">
                  <c:v>38.034024193548383</c:v>
                </c:pt>
                <c:pt idx="22">
                  <c:v>37.293834677419355</c:v>
                </c:pt>
                <c:pt idx="23">
                  <c:v>36.553645161290319</c:v>
                </c:pt>
                <c:pt idx="24">
                  <c:v>35.813455645161284</c:v>
                </c:pt>
                <c:pt idx="25">
                  <c:v>35.073266129032255</c:v>
                </c:pt>
                <c:pt idx="26">
                  <c:v>34.33307661290322</c:v>
                </c:pt>
                <c:pt idx="27">
                  <c:v>33.592887096774191</c:v>
                </c:pt>
                <c:pt idx="28">
                  <c:v>32.852697580645156</c:v>
                </c:pt>
                <c:pt idx="29">
                  <c:v>32.11250806451612</c:v>
                </c:pt>
                <c:pt idx="30">
                  <c:v>31.372318548387092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9A9-4196-8A65-562F9AB0EB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6399823"/>
        <c:axId val="426379023"/>
      </c:scatterChart>
      <c:valAx>
        <c:axId val="4263998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26379023"/>
        <c:crosses val="autoZero"/>
        <c:crossBetween val="midCat"/>
      </c:valAx>
      <c:valAx>
        <c:axId val="42637902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26399823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'Задача 5 Regr €'!$F$24</c:f>
              <c:strCache>
                <c:ptCount val="1"/>
                <c:pt idx="0">
                  <c:v>Курс €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'Задача 5 Regr €'!$F$25:$F$55</c:f>
              <c:numCache>
                <c:formatCode>General</c:formatCode>
                <c:ptCount val="31"/>
                <c:pt idx="0">
                  <c:v>34.54</c:v>
                </c:pt>
                <c:pt idx="1">
                  <c:v>54.34</c:v>
                </c:pt>
                <c:pt idx="2">
                  <c:v>53.87</c:v>
                </c:pt>
                <c:pt idx="3">
                  <c:v>53.23</c:v>
                </c:pt>
                <c:pt idx="4">
                  <c:v>52.91</c:v>
                </c:pt>
                <c:pt idx="5">
                  <c:v>52.91</c:v>
                </c:pt>
                <c:pt idx="6">
                  <c:v>52.91</c:v>
                </c:pt>
                <c:pt idx="7">
                  <c:v>52.44</c:v>
                </c:pt>
                <c:pt idx="8">
                  <c:v>52.14</c:v>
                </c:pt>
                <c:pt idx="9">
                  <c:v>52.65</c:v>
                </c:pt>
                <c:pt idx="10">
                  <c:v>52.12</c:v>
                </c:pt>
                <c:pt idx="11">
                  <c:v>52.53</c:v>
                </c:pt>
                <c:pt idx="12">
                  <c:v>52.53</c:v>
                </c:pt>
                <c:pt idx="13">
                  <c:v>52.53</c:v>
                </c:pt>
                <c:pt idx="14">
                  <c:v>52.15</c:v>
                </c:pt>
                <c:pt idx="15">
                  <c:v>31.78</c:v>
                </c:pt>
                <c:pt idx="16">
                  <c:v>31.58</c:v>
                </c:pt>
                <c:pt idx="17">
                  <c:v>31.08</c:v>
                </c:pt>
                <c:pt idx="18">
                  <c:v>31.05</c:v>
                </c:pt>
                <c:pt idx="19">
                  <c:v>31.05</c:v>
                </c:pt>
                <c:pt idx="20">
                  <c:v>31.05</c:v>
                </c:pt>
                <c:pt idx="21">
                  <c:v>32.96</c:v>
                </c:pt>
                <c:pt idx="22">
                  <c:v>33.51</c:v>
                </c:pt>
                <c:pt idx="23">
                  <c:v>33.200000000000003</c:v>
                </c:pt>
                <c:pt idx="24">
                  <c:v>35.08</c:v>
                </c:pt>
                <c:pt idx="25">
                  <c:v>35.200000000000003</c:v>
                </c:pt>
                <c:pt idx="26">
                  <c:v>35.200000000000003</c:v>
                </c:pt>
                <c:pt idx="27">
                  <c:v>35.200000000000003</c:v>
                </c:pt>
                <c:pt idx="28">
                  <c:v>36.950000000000003</c:v>
                </c:pt>
                <c:pt idx="29">
                  <c:v>37.06</c:v>
                </c:pt>
                <c:pt idx="30">
                  <c:v>40.98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53-49E9-8503-8D21091BC35D}"/>
            </c:ext>
          </c:extLst>
        </c:ser>
        <c:ser>
          <c:idx val="1"/>
          <c:order val="1"/>
          <c:tx>
            <c:strRef>
              <c:f>'Задача 5 Regr €'!$G$24</c:f>
              <c:strCache>
                <c:ptCount val="1"/>
                <c:pt idx="0">
                  <c:v>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'Задача 5 Regr €'!$G$25:$G$55</c:f>
              <c:numCache>
                <c:formatCode>General</c:formatCode>
                <c:ptCount val="31"/>
                <c:pt idx="0">
                  <c:v>28.75204766129032</c:v>
                </c:pt>
                <c:pt idx="1">
                  <c:v>14.096295241935479</c:v>
                </c:pt>
                <c:pt idx="2">
                  <c:v>14.444184314516129</c:v>
                </c:pt>
                <c:pt idx="3">
                  <c:v>14.917905604838708</c:v>
                </c:pt>
                <c:pt idx="4">
                  <c:v>15.154766249999994</c:v>
                </c:pt>
                <c:pt idx="5">
                  <c:v>15.154766249999994</c:v>
                </c:pt>
                <c:pt idx="6">
                  <c:v>15.154766249999994</c:v>
                </c:pt>
                <c:pt idx="7">
                  <c:v>15.502655322580644</c:v>
                </c:pt>
                <c:pt idx="8">
                  <c:v>15.724712177419349</c:v>
                </c:pt>
                <c:pt idx="9">
                  <c:v>15.347215524193544</c:v>
                </c:pt>
                <c:pt idx="10">
                  <c:v>15.73951596774193</c:v>
                </c:pt>
                <c:pt idx="11">
                  <c:v>15.436038266129025</c:v>
                </c:pt>
                <c:pt idx="12">
                  <c:v>15.436038266129025</c:v>
                </c:pt>
                <c:pt idx="13">
                  <c:v>15.436038266129025</c:v>
                </c:pt>
                <c:pt idx="14">
                  <c:v>15.717310282258062</c:v>
                </c:pt>
                <c:pt idx="15">
                  <c:v>30.794970725806447</c:v>
                </c:pt>
                <c:pt idx="16">
                  <c:v>30.943008629032256</c:v>
                </c:pt>
                <c:pt idx="17">
                  <c:v>31.313103387096771</c:v>
                </c:pt>
                <c:pt idx="18">
                  <c:v>31.335309072580639</c:v>
                </c:pt>
                <c:pt idx="19">
                  <c:v>31.335309072580639</c:v>
                </c:pt>
                <c:pt idx="20">
                  <c:v>31.335309072580639</c:v>
                </c:pt>
                <c:pt idx="21">
                  <c:v>29.921547096774187</c:v>
                </c:pt>
                <c:pt idx="22">
                  <c:v>29.514442862903223</c:v>
                </c:pt>
                <c:pt idx="23">
                  <c:v>29.743901612903219</c:v>
                </c:pt>
                <c:pt idx="24">
                  <c:v>28.352345322580643</c:v>
                </c:pt>
                <c:pt idx="25">
                  <c:v>28.263522580645155</c:v>
                </c:pt>
                <c:pt idx="26">
                  <c:v>28.263522580645155</c:v>
                </c:pt>
                <c:pt idx="27">
                  <c:v>28.263522580645155</c:v>
                </c:pt>
                <c:pt idx="28">
                  <c:v>26.968190927419347</c:v>
                </c:pt>
                <c:pt idx="29">
                  <c:v>26.886770080645157</c:v>
                </c:pt>
                <c:pt idx="30">
                  <c:v>23.985227177419354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53-49E9-8503-8D21091BC35D}"/>
            </c:ext>
          </c:extLst>
        </c:ser>
        <c:ser>
          <c:idx val="2"/>
          <c:order val="2"/>
          <c:tx>
            <c:strRef>
              <c:f>'Задача 5 Regr €'!$H$24</c:f>
              <c:strCache>
                <c:ptCount val="1"/>
                <c:pt idx="0">
                  <c:v>AR 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'Задача 5 Regr €'!$H$25:$H$55</c:f>
              <c:numCache>
                <c:formatCode>General</c:formatCode>
                <c:ptCount val="31"/>
                <c:pt idx="0">
                  <c:v>29.865122966421168</c:v>
                </c:pt>
                <c:pt idx="1">
                  <c:v>21.835521713030609</c:v>
                </c:pt>
                <c:pt idx="2">
                  <c:v>22.026123358944428</c:v>
                </c:pt>
                <c:pt idx="3">
                  <c:v>22.285666025720687</c:v>
                </c:pt>
                <c:pt idx="4">
                  <c:v>22.415437359108815</c:v>
                </c:pt>
                <c:pt idx="5">
                  <c:v>22.415437359108815</c:v>
                </c:pt>
                <c:pt idx="6">
                  <c:v>22.415437359108815</c:v>
                </c:pt>
                <c:pt idx="7">
                  <c:v>22.606039005022634</c:v>
                </c:pt>
                <c:pt idx="8">
                  <c:v>22.727699630074003</c:v>
                </c:pt>
                <c:pt idx="9">
                  <c:v>22.520876567486674</c:v>
                </c:pt>
                <c:pt idx="10">
                  <c:v>22.735810338410761</c:v>
                </c:pt>
                <c:pt idx="11">
                  <c:v>22.569540817507217</c:v>
                </c:pt>
                <c:pt idx="12">
                  <c:v>22.569540817507217</c:v>
                </c:pt>
                <c:pt idx="13">
                  <c:v>22.569540817507217</c:v>
                </c:pt>
                <c:pt idx="14">
                  <c:v>22.723644275905627</c:v>
                </c:pt>
                <c:pt idx="15">
                  <c:v>30.984400716893788</c:v>
                </c:pt>
                <c:pt idx="16">
                  <c:v>31.065507800261372</c:v>
                </c:pt>
                <c:pt idx="17">
                  <c:v>31.268275508680325</c:v>
                </c:pt>
                <c:pt idx="18">
                  <c:v>31.280441571185463</c:v>
                </c:pt>
                <c:pt idx="19">
                  <c:v>31.280441571185463</c:v>
                </c:pt>
                <c:pt idx="20">
                  <c:v>31.280441571185463</c:v>
                </c:pt>
                <c:pt idx="21">
                  <c:v>30.505868925025062</c:v>
                </c:pt>
                <c:pt idx="22">
                  <c:v>30.282824445764213</c:v>
                </c:pt>
                <c:pt idx="23">
                  <c:v>30.408540424983961</c:v>
                </c:pt>
                <c:pt idx="24">
                  <c:v>29.646133841328698</c:v>
                </c:pt>
                <c:pt idx="25">
                  <c:v>29.597469591308148</c:v>
                </c:pt>
                <c:pt idx="26">
                  <c:v>29.597469591308148</c:v>
                </c:pt>
                <c:pt idx="27">
                  <c:v>29.597469591308148</c:v>
                </c:pt>
                <c:pt idx="28">
                  <c:v>28.887782611841811</c:v>
                </c:pt>
                <c:pt idx="29">
                  <c:v>28.843173715989643</c:v>
                </c:pt>
                <c:pt idx="30">
                  <c:v>27.253474881985049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53-49E9-8503-8D21091BC3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6401487"/>
        <c:axId val="426389839"/>
      </c:lineChart>
      <c:catAx>
        <c:axId val="4264014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389839"/>
        <c:crosses val="autoZero"/>
        <c:auto val="1"/>
        <c:lblAlgn val="ctr"/>
        <c:lblOffset val="100"/>
        <c:noMultiLvlLbl val="0"/>
      </c:catAx>
      <c:valAx>
        <c:axId val="426389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401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Квартальні</a:t>
            </a:r>
            <a:r>
              <a:rPr lang="ru-RU" baseline="0"/>
              <a:t> обсяги продаж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'Задача 6'!$A$2:$B$17</c:f>
              <c:multiLvlStrCache>
                <c:ptCount val="16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</c:lvl>
                <c:lvl>
                  <c:pt idx="0">
                    <c:v>2013</c:v>
                  </c:pt>
                  <c:pt idx="4">
                    <c:v>2014</c:v>
                  </c:pt>
                  <c:pt idx="8">
                    <c:v>2015</c:v>
                  </c:pt>
                  <c:pt idx="12">
                    <c:v>2016</c:v>
                  </c:pt>
                </c:lvl>
              </c:multiLvlStrCache>
            </c:multiLvlStrRef>
          </c:cat>
          <c:val>
            <c:numRef>
              <c:f>'Задача 6'!$C$2:$C$17</c:f>
              <c:numCache>
                <c:formatCode>General</c:formatCode>
                <c:ptCount val="16"/>
                <c:pt idx="0">
                  <c:v>25</c:v>
                </c:pt>
                <c:pt idx="1">
                  <c:v>20</c:v>
                </c:pt>
                <c:pt idx="2">
                  <c:v>22</c:v>
                </c:pt>
                <c:pt idx="3">
                  <c:v>36</c:v>
                </c:pt>
                <c:pt idx="4">
                  <c:v>30</c:v>
                </c:pt>
                <c:pt idx="5">
                  <c:v>28</c:v>
                </c:pt>
                <c:pt idx="6">
                  <c:v>31</c:v>
                </c:pt>
                <c:pt idx="7">
                  <c:v>48</c:v>
                </c:pt>
                <c:pt idx="8">
                  <c:v>41</c:v>
                </c:pt>
                <c:pt idx="9">
                  <c:v>40</c:v>
                </c:pt>
                <c:pt idx="10">
                  <c:v>47</c:v>
                </c:pt>
                <c:pt idx="11">
                  <c:v>61</c:v>
                </c:pt>
                <c:pt idx="12">
                  <c:v>54</c:v>
                </c:pt>
                <c:pt idx="13">
                  <c:v>60</c:v>
                </c:pt>
                <c:pt idx="14">
                  <c:v>60</c:v>
                </c:pt>
                <c:pt idx="15" formatCode="0">
                  <c:v>62.875127600104165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2A-46F9-8B43-DFAF788D6A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6402735"/>
        <c:axId val="426382767"/>
      </c:lineChart>
      <c:catAx>
        <c:axId val="426402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382767"/>
        <c:crosses val="autoZero"/>
        <c:auto val="1"/>
        <c:lblAlgn val="ctr"/>
        <c:lblOffset val="100"/>
        <c:noMultiLvlLbl val="0"/>
      </c:catAx>
      <c:valAx>
        <c:axId val="426382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402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/>
              <a:t>Коефіцієнти сезонності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'Задача 7'!$A$2:$A$16</c:f>
              <c:strCache>
                <c:ptCount val="15"/>
                <c:pt idx="0">
                  <c:v>січень</c:v>
                </c:pt>
                <c:pt idx="1">
                  <c:v>лютий</c:v>
                </c:pt>
                <c:pt idx="2">
                  <c:v>березень</c:v>
                </c:pt>
                <c:pt idx="3">
                  <c:v>квітень</c:v>
                </c:pt>
                <c:pt idx="4">
                  <c:v>травень</c:v>
                </c:pt>
                <c:pt idx="5">
                  <c:v>червень</c:v>
                </c:pt>
                <c:pt idx="6">
                  <c:v>липень</c:v>
                </c:pt>
                <c:pt idx="7">
                  <c:v>серпень</c:v>
                </c:pt>
                <c:pt idx="8">
                  <c:v>вересень</c:v>
                </c:pt>
                <c:pt idx="9">
                  <c:v>жовтень</c:v>
                </c:pt>
                <c:pt idx="10">
                  <c:v>листопад</c:v>
                </c:pt>
                <c:pt idx="11">
                  <c:v>грудень</c:v>
                </c:pt>
                <c:pt idx="12">
                  <c:v>січень</c:v>
                </c:pt>
                <c:pt idx="13">
                  <c:v>лютий</c:v>
                </c:pt>
                <c:pt idx="14">
                  <c:v>березень</c:v>
                </c:pt>
              </c:strCache>
            </c:strRef>
          </c:cat>
          <c:val>
            <c:numRef>
              <c:f>'Задача 7'!$G$2:$G$16</c:f>
              <c:numCache>
                <c:formatCode>0.00</c:formatCode>
                <c:ptCount val="15"/>
                <c:pt idx="0">
                  <c:v>0.74567008171421834</c:v>
                </c:pt>
                <c:pt idx="1">
                  <c:v>0.97724259308133443</c:v>
                </c:pt>
                <c:pt idx="2">
                  <c:v>1.0587331050001711</c:v>
                </c:pt>
                <c:pt idx="3">
                  <c:v>1.0211458580266553</c:v>
                </c:pt>
                <c:pt idx="4">
                  <c:v>1.0128022618067141</c:v>
                </c:pt>
                <c:pt idx="5">
                  <c:v>1.0827284013602481</c:v>
                </c:pt>
                <c:pt idx="6">
                  <c:v>1.157979509383027</c:v>
                </c:pt>
                <c:pt idx="7">
                  <c:v>1.0743753112965051</c:v>
                </c:pt>
                <c:pt idx="8">
                  <c:v>1.032471267441414</c:v>
                </c:pt>
                <c:pt idx="9">
                  <c:v>0.92701182634441326</c:v>
                </c:pt>
                <c:pt idx="10">
                  <c:v>0.98774527179631066</c:v>
                </c:pt>
                <c:pt idx="11">
                  <c:v>0.92209451274898846</c:v>
                </c:pt>
                <c:pt idx="12">
                  <c:v>0.74567008171421834</c:v>
                </c:pt>
                <c:pt idx="13">
                  <c:v>0.97724259308133443</c:v>
                </c:pt>
                <c:pt idx="14">
                  <c:v>1.0587331050001711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B7-437B-9347-9C1D694B15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6391919"/>
        <c:axId val="426393999"/>
      </c:barChart>
      <c:catAx>
        <c:axId val="426391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393999"/>
        <c:crosses val="autoZero"/>
        <c:auto val="1"/>
        <c:lblAlgn val="ctr"/>
        <c:lblOffset val="100"/>
        <c:noMultiLvlLbl val="0"/>
      </c:catAx>
      <c:valAx>
        <c:axId val="426393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391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/>
              <a:t>Продажі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'Задача 7'!$A$2:$A$16</c:f>
              <c:strCache>
                <c:ptCount val="15"/>
                <c:pt idx="0">
                  <c:v>січень</c:v>
                </c:pt>
                <c:pt idx="1">
                  <c:v>лютий</c:v>
                </c:pt>
                <c:pt idx="2">
                  <c:v>березень</c:v>
                </c:pt>
                <c:pt idx="3">
                  <c:v>квітень</c:v>
                </c:pt>
                <c:pt idx="4">
                  <c:v>травень</c:v>
                </c:pt>
                <c:pt idx="5">
                  <c:v>червень</c:v>
                </c:pt>
                <c:pt idx="6">
                  <c:v>липень</c:v>
                </c:pt>
                <c:pt idx="7">
                  <c:v>серпень</c:v>
                </c:pt>
                <c:pt idx="8">
                  <c:v>вересень</c:v>
                </c:pt>
                <c:pt idx="9">
                  <c:v>жовтень</c:v>
                </c:pt>
                <c:pt idx="10">
                  <c:v>листопад</c:v>
                </c:pt>
                <c:pt idx="11">
                  <c:v>грудень</c:v>
                </c:pt>
                <c:pt idx="12">
                  <c:v>січень</c:v>
                </c:pt>
                <c:pt idx="13">
                  <c:v>лютий</c:v>
                </c:pt>
                <c:pt idx="14">
                  <c:v>березень</c:v>
                </c:pt>
              </c:strCache>
            </c:strRef>
          </c:cat>
          <c:val>
            <c:numRef>
              <c:f>('Задача 7'!$B$2:$B$13,'Задача 7'!$J$2:$J$4)</c:f>
              <c:numCache>
                <c:formatCode>General</c:formatCode>
                <c:ptCount val="15"/>
                <c:pt idx="0">
                  <c:v>17986229</c:v>
                </c:pt>
                <c:pt idx="1">
                  <c:v>23571965</c:v>
                </c:pt>
                <c:pt idx="2">
                  <c:v>25537589</c:v>
                </c:pt>
                <c:pt idx="3">
                  <c:v>24630951</c:v>
                </c:pt>
                <c:pt idx="4">
                  <c:v>24429696</c:v>
                </c:pt>
                <c:pt idx="5">
                  <c:v>26116377</c:v>
                </c:pt>
                <c:pt idx="6">
                  <c:v>27931501</c:v>
                </c:pt>
                <c:pt idx="7">
                  <c:v>25914893</c:v>
                </c:pt>
                <c:pt idx="8">
                  <c:v>24904130</c:v>
                </c:pt>
                <c:pt idx="9">
                  <c:v>22360354</c:v>
                </c:pt>
                <c:pt idx="10">
                  <c:v>23825299</c:v>
                </c:pt>
                <c:pt idx="11">
                  <c:v>22241744</c:v>
                </c:pt>
                <c:pt idx="12">
                  <c:v>24904681.18181818</c:v>
                </c:pt>
                <c:pt idx="13">
                  <c:v>25025263.825174823</c:v>
                </c:pt>
                <c:pt idx="14">
                  <c:v>25145846.468531467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8F-4149-BCA7-2EE580135FE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'Задача 7'!$A$2:$A$16</c:f>
              <c:strCache>
                <c:ptCount val="15"/>
                <c:pt idx="0">
                  <c:v>січень</c:v>
                </c:pt>
                <c:pt idx="1">
                  <c:v>лютий</c:v>
                </c:pt>
                <c:pt idx="2">
                  <c:v>березень</c:v>
                </c:pt>
                <c:pt idx="3">
                  <c:v>квітень</c:v>
                </c:pt>
                <c:pt idx="4">
                  <c:v>травень</c:v>
                </c:pt>
                <c:pt idx="5">
                  <c:v>червень</c:v>
                </c:pt>
                <c:pt idx="6">
                  <c:v>липень</c:v>
                </c:pt>
                <c:pt idx="7">
                  <c:v>серпень</c:v>
                </c:pt>
                <c:pt idx="8">
                  <c:v>вересень</c:v>
                </c:pt>
                <c:pt idx="9">
                  <c:v>жовтень</c:v>
                </c:pt>
                <c:pt idx="10">
                  <c:v>листопад</c:v>
                </c:pt>
                <c:pt idx="11">
                  <c:v>грудень</c:v>
                </c:pt>
                <c:pt idx="12">
                  <c:v>січень</c:v>
                </c:pt>
                <c:pt idx="13">
                  <c:v>лютий</c:v>
                </c:pt>
                <c:pt idx="14">
                  <c:v>березень</c:v>
                </c:pt>
              </c:strCache>
            </c:strRef>
          </c:cat>
          <c:val>
            <c:numRef>
              <c:f>('Задача 7'!$D$2:$D$13,'Задача 7'!$J$2:$J$4)</c:f>
              <c:numCache>
                <c:formatCode>General</c:formatCode>
                <c:ptCount val="15"/>
                <c:pt idx="0">
                  <c:v>23457689.46153846</c:v>
                </c:pt>
                <c:pt idx="1">
                  <c:v>23578272.104895104</c:v>
                </c:pt>
                <c:pt idx="2">
                  <c:v>23698854.748251747</c:v>
                </c:pt>
                <c:pt idx="3">
                  <c:v>23819437.391608391</c:v>
                </c:pt>
                <c:pt idx="4">
                  <c:v>23940020.034965035</c:v>
                </c:pt>
                <c:pt idx="5">
                  <c:v>24060602.678321678</c:v>
                </c:pt>
                <c:pt idx="6">
                  <c:v>24181185.321678318</c:v>
                </c:pt>
                <c:pt idx="7">
                  <c:v>24301767.965034962</c:v>
                </c:pt>
                <c:pt idx="8">
                  <c:v>24422350.608391605</c:v>
                </c:pt>
                <c:pt idx="9">
                  <c:v>24542933.251748249</c:v>
                </c:pt>
                <c:pt idx="10">
                  <c:v>24663515.895104893</c:v>
                </c:pt>
                <c:pt idx="11">
                  <c:v>24784098.538461536</c:v>
                </c:pt>
                <c:pt idx="12">
                  <c:v>24904681.18181818</c:v>
                </c:pt>
                <c:pt idx="13">
                  <c:v>25025263.825174823</c:v>
                </c:pt>
                <c:pt idx="14">
                  <c:v>25145846.468531467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8F-4149-BCA7-2EE580135F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6383599"/>
        <c:axId val="426377775"/>
      </c:lineChart>
      <c:catAx>
        <c:axId val="426383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377775"/>
        <c:crosses val="autoZero"/>
        <c:auto val="1"/>
        <c:lblAlgn val="ctr"/>
        <c:lblOffset val="100"/>
        <c:noMultiLvlLbl val="0"/>
      </c:catAx>
      <c:valAx>
        <c:axId val="426377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383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C00000">
                    <a:alpha val="97000"/>
                  </a:srgbClr>
                </a:solidFill>
                <a:prstDash val="solid"/>
              </a:ln>
              <a:effectLst/>
            </c:spPr>
            <c:trendlineType val="poly"/>
            <c:order val="6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'Задача 9'!$B$2:$B$25</c:f>
              <c:strCache>
                <c:ptCount val="24"/>
                <c:pt idx="0">
                  <c:v>липень</c:v>
                </c:pt>
                <c:pt idx="1">
                  <c:v>серпень</c:v>
                </c:pt>
                <c:pt idx="2">
                  <c:v>вересень</c:v>
                </c:pt>
                <c:pt idx="3">
                  <c:v>жовтень</c:v>
                </c:pt>
                <c:pt idx="4">
                  <c:v>листопад</c:v>
                </c:pt>
                <c:pt idx="5">
                  <c:v>грудень</c:v>
                </c:pt>
                <c:pt idx="6">
                  <c:v>січень</c:v>
                </c:pt>
                <c:pt idx="7">
                  <c:v>лютий</c:v>
                </c:pt>
                <c:pt idx="8">
                  <c:v>березень</c:v>
                </c:pt>
                <c:pt idx="9">
                  <c:v>квітень</c:v>
                </c:pt>
                <c:pt idx="10">
                  <c:v>травень</c:v>
                </c:pt>
                <c:pt idx="11">
                  <c:v>червень</c:v>
                </c:pt>
                <c:pt idx="12">
                  <c:v>липень</c:v>
                </c:pt>
                <c:pt idx="13">
                  <c:v>серпень</c:v>
                </c:pt>
                <c:pt idx="14">
                  <c:v>вересень</c:v>
                </c:pt>
                <c:pt idx="15">
                  <c:v>жовтень</c:v>
                </c:pt>
                <c:pt idx="16">
                  <c:v>листопад</c:v>
                </c:pt>
                <c:pt idx="17">
                  <c:v>грудень</c:v>
                </c:pt>
                <c:pt idx="18">
                  <c:v>січень</c:v>
                </c:pt>
                <c:pt idx="19">
                  <c:v>лютий</c:v>
                </c:pt>
                <c:pt idx="20">
                  <c:v>березень</c:v>
                </c:pt>
                <c:pt idx="21">
                  <c:v>квітень</c:v>
                </c:pt>
                <c:pt idx="22">
                  <c:v>травень</c:v>
                </c:pt>
                <c:pt idx="23">
                  <c:v>червень</c:v>
                </c:pt>
              </c:strCache>
            </c:strRef>
          </c:cat>
          <c:val>
            <c:numRef>
              <c:f>'Задача 9'!$C$2:$C$25</c:f>
              <c:numCache>
                <c:formatCode>General</c:formatCode>
                <c:ptCount val="24"/>
                <c:pt idx="0">
                  <c:v>8174.4</c:v>
                </c:pt>
                <c:pt idx="1">
                  <c:v>5078.33</c:v>
                </c:pt>
                <c:pt idx="2">
                  <c:v>4507.2</c:v>
                </c:pt>
                <c:pt idx="3">
                  <c:v>2257.19</c:v>
                </c:pt>
                <c:pt idx="4">
                  <c:v>3400.69</c:v>
                </c:pt>
                <c:pt idx="5">
                  <c:v>2968.71</c:v>
                </c:pt>
                <c:pt idx="6">
                  <c:v>2147.14</c:v>
                </c:pt>
                <c:pt idx="7">
                  <c:v>1325.56</c:v>
                </c:pt>
                <c:pt idx="8">
                  <c:v>2290.9499999999998</c:v>
                </c:pt>
                <c:pt idx="9">
                  <c:v>2953.34</c:v>
                </c:pt>
                <c:pt idx="10">
                  <c:v>4216.28</c:v>
                </c:pt>
                <c:pt idx="11">
                  <c:v>8227.5689999999995</c:v>
                </c:pt>
                <c:pt idx="12">
                  <c:v>8991.84</c:v>
                </c:pt>
                <c:pt idx="13">
                  <c:v>5586.16</c:v>
                </c:pt>
                <c:pt idx="14">
                  <c:v>4957.92</c:v>
                </c:pt>
                <c:pt idx="15">
                  <c:v>2482.91</c:v>
                </c:pt>
                <c:pt idx="16">
                  <c:v>3740.76</c:v>
                </c:pt>
                <c:pt idx="17">
                  <c:v>3265.58</c:v>
                </c:pt>
                <c:pt idx="18">
                  <c:v>2361.85</c:v>
                </c:pt>
                <c:pt idx="19">
                  <c:v>1458.12</c:v>
                </c:pt>
                <c:pt idx="20">
                  <c:v>2520.0500000000002</c:v>
                </c:pt>
                <c:pt idx="21">
                  <c:v>3248.67</c:v>
                </c:pt>
                <c:pt idx="22">
                  <c:v>4637.91</c:v>
                </c:pt>
                <c:pt idx="23">
                  <c:v>9050.3263999999999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7B-4F7D-B667-EAC6257181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4406304"/>
        <c:axId val="1834406720"/>
      </c:lineChart>
      <c:catAx>
        <c:axId val="1834406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406720"/>
        <c:crosses val="autoZero"/>
        <c:auto val="1"/>
        <c:lblAlgn val="ctr"/>
        <c:lblOffset val="100"/>
        <c:noMultiLvlLbl val="0"/>
      </c:catAx>
      <c:valAx>
        <c:axId val="183440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406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C0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'Задача 9'!$B$2:$B$25</c:f>
              <c:strCache>
                <c:ptCount val="24"/>
                <c:pt idx="0">
                  <c:v>липень</c:v>
                </c:pt>
                <c:pt idx="1">
                  <c:v>серпень</c:v>
                </c:pt>
                <c:pt idx="2">
                  <c:v>вересень</c:v>
                </c:pt>
                <c:pt idx="3">
                  <c:v>жовтень</c:v>
                </c:pt>
                <c:pt idx="4">
                  <c:v>листопад</c:v>
                </c:pt>
                <c:pt idx="5">
                  <c:v>грудень</c:v>
                </c:pt>
                <c:pt idx="6">
                  <c:v>січень</c:v>
                </c:pt>
                <c:pt idx="7">
                  <c:v>лютий</c:v>
                </c:pt>
                <c:pt idx="8">
                  <c:v>березень</c:v>
                </c:pt>
                <c:pt idx="9">
                  <c:v>квітень</c:v>
                </c:pt>
                <c:pt idx="10">
                  <c:v>травень</c:v>
                </c:pt>
                <c:pt idx="11">
                  <c:v>червень</c:v>
                </c:pt>
                <c:pt idx="12">
                  <c:v>липень</c:v>
                </c:pt>
                <c:pt idx="13">
                  <c:v>серпень</c:v>
                </c:pt>
                <c:pt idx="14">
                  <c:v>вересень</c:v>
                </c:pt>
                <c:pt idx="15">
                  <c:v>жовтень</c:v>
                </c:pt>
                <c:pt idx="16">
                  <c:v>листопад</c:v>
                </c:pt>
                <c:pt idx="17">
                  <c:v>грудень</c:v>
                </c:pt>
                <c:pt idx="18">
                  <c:v>січень</c:v>
                </c:pt>
                <c:pt idx="19">
                  <c:v>лютий</c:v>
                </c:pt>
                <c:pt idx="20">
                  <c:v>березень</c:v>
                </c:pt>
                <c:pt idx="21">
                  <c:v>квітень</c:v>
                </c:pt>
                <c:pt idx="22">
                  <c:v>травень</c:v>
                </c:pt>
                <c:pt idx="23">
                  <c:v>червень</c:v>
                </c:pt>
              </c:strCache>
            </c:strRef>
          </c:cat>
          <c:val>
            <c:numRef>
              <c:f>'Задача 9'!$C$2:$C$25</c:f>
              <c:numCache>
                <c:formatCode>General</c:formatCode>
                <c:ptCount val="24"/>
                <c:pt idx="0">
                  <c:v>8174.4</c:v>
                </c:pt>
                <c:pt idx="1">
                  <c:v>5078.33</c:v>
                </c:pt>
                <c:pt idx="2">
                  <c:v>4507.2</c:v>
                </c:pt>
                <c:pt idx="3">
                  <c:v>2257.19</c:v>
                </c:pt>
                <c:pt idx="4">
                  <c:v>3400.69</c:v>
                </c:pt>
                <c:pt idx="5">
                  <c:v>2968.71</c:v>
                </c:pt>
                <c:pt idx="6">
                  <c:v>2147.14</c:v>
                </c:pt>
                <c:pt idx="7">
                  <c:v>1325.56</c:v>
                </c:pt>
                <c:pt idx="8">
                  <c:v>2290.9499999999998</c:v>
                </c:pt>
                <c:pt idx="9">
                  <c:v>2953.34</c:v>
                </c:pt>
                <c:pt idx="10">
                  <c:v>4216.28</c:v>
                </c:pt>
                <c:pt idx="11">
                  <c:v>8227.5689999999995</c:v>
                </c:pt>
                <c:pt idx="12">
                  <c:v>8991.84</c:v>
                </c:pt>
                <c:pt idx="13">
                  <c:v>5586.16</c:v>
                </c:pt>
                <c:pt idx="14">
                  <c:v>4957.92</c:v>
                </c:pt>
                <c:pt idx="15">
                  <c:v>2482.91</c:v>
                </c:pt>
                <c:pt idx="16">
                  <c:v>3740.76</c:v>
                </c:pt>
                <c:pt idx="17">
                  <c:v>3265.58</c:v>
                </c:pt>
                <c:pt idx="18">
                  <c:v>2361.85</c:v>
                </c:pt>
                <c:pt idx="19">
                  <c:v>1458.12</c:v>
                </c:pt>
                <c:pt idx="20">
                  <c:v>2520.0500000000002</c:v>
                </c:pt>
                <c:pt idx="21">
                  <c:v>3248.67</c:v>
                </c:pt>
                <c:pt idx="22">
                  <c:v>4637.91</c:v>
                </c:pt>
                <c:pt idx="23">
                  <c:v>9050.3263999999999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A6-4E6F-9D33-DE8A7D8002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7322688"/>
        <c:axId val="1757315200"/>
      </c:lineChart>
      <c:catAx>
        <c:axId val="1757322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7315200"/>
        <c:crosses val="autoZero"/>
        <c:auto val="1"/>
        <c:lblAlgn val="ctr"/>
        <c:lblOffset val="100"/>
        <c:noMultiLvlLbl val="0"/>
      </c:catAx>
      <c:valAx>
        <c:axId val="175731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7322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C00000"/>
                </a:solidFill>
                <a:prstDash val="solid"/>
              </a:ln>
              <a:effectLst/>
            </c:spPr>
            <c:trendlineType val="log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'Задача 9'!$B$2:$B$25</c:f>
              <c:strCache>
                <c:ptCount val="24"/>
                <c:pt idx="0">
                  <c:v>липень</c:v>
                </c:pt>
                <c:pt idx="1">
                  <c:v>серпень</c:v>
                </c:pt>
                <c:pt idx="2">
                  <c:v>вересень</c:v>
                </c:pt>
                <c:pt idx="3">
                  <c:v>жовтень</c:v>
                </c:pt>
                <c:pt idx="4">
                  <c:v>листопад</c:v>
                </c:pt>
                <c:pt idx="5">
                  <c:v>грудень</c:v>
                </c:pt>
                <c:pt idx="6">
                  <c:v>січень</c:v>
                </c:pt>
                <c:pt idx="7">
                  <c:v>лютий</c:v>
                </c:pt>
                <c:pt idx="8">
                  <c:v>березень</c:v>
                </c:pt>
                <c:pt idx="9">
                  <c:v>квітень</c:v>
                </c:pt>
                <c:pt idx="10">
                  <c:v>травень</c:v>
                </c:pt>
                <c:pt idx="11">
                  <c:v>червень</c:v>
                </c:pt>
                <c:pt idx="12">
                  <c:v>липень</c:v>
                </c:pt>
                <c:pt idx="13">
                  <c:v>серпень</c:v>
                </c:pt>
                <c:pt idx="14">
                  <c:v>вересень</c:v>
                </c:pt>
                <c:pt idx="15">
                  <c:v>жовтень</c:v>
                </c:pt>
                <c:pt idx="16">
                  <c:v>листопад</c:v>
                </c:pt>
                <c:pt idx="17">
                  <c:v>грудень</c:v>
                </c:pt>
                <c:pt idx="18">
                  <c:v>січень</c:v>
                </c:pt>
                <c:pt idx="19">
                  <c:v>лютий</c:v>
                </c:pt>
                <c:pt idx="20">
                  <c:v>березень</c:v>
                </c:pt>
                <c:pt idx="21">
                  <c:v>квітень</c:v>
                </c:pt>
                <c:pt idx="22">
                  <c:v>травень</c:v>
                </c:pt>
                <c:pt idx="23">
                  <c:v>червень</c:v>
                </c:pt>
              </c:strCache>
            </c:strRef>
          </c:cat>
          <c:val>
            <c:numRef>
              <c:f>'Задача 9'!$C$2:$C$25</c:f>
              <c:numCache>
                <c:formatCode>General</c:formatCode>
                <c:ptCount val="24"/>
                <c:pt idx="0">
                  <c:v>8174.4</c:v>
                </c:pt>
                <c:pt idx="1">
                  <c:v>5078.33</c:v>
                </c:pt>
                <c:pt idx="2">
                  <c:v>4507.2</c:v>
                </c:pt>
                <c:pt idx="3">
                  <c:v>2257.19</c:v>
                </c:pt>
                <c:pt idx="4">
                  <c:v>3400.69</c:v>
                </c:pt>
                <c:pt idx="5">
                  <c:v>2968.71</c:v>
                </c:pt>
                <c:pt idx="6">
                  <c:v>2147.14</c:v>
                </c:pt>
                <c:pt idx="7">
                  <c:v>1325.56</c:v>
                </c:pt>
                <c:pt idx="8">
                  <c:v>2290.9499999999998</c:v>
                </c:pt>
                <c:pt idx="9">
                  <c:v>2953.34</c:v>
                </c:pt>
                <c:pt idx="10">
                  <c:v>4216.28</c:v>
                </c:pt>
                <c:pt idx="11">
                  <c:v>8227.5689999999995</c:v>
                </c:pt>
                <c:pt idx="12">
                  <c:v>8991.84</c:v>
                </c:pt>
                <c:pt idx="13">
                  <c:v>5586.16</c:v>
                </c:pt>
                <c:pt idx="14">
                  <c:v>4957.92</c:v>
                </c:pt>
                <c:pt idx="15">
                  <c:v>2482.91</c:v>
                </c:pt>
                <c:pt idx="16">
                  <c:v>3740.76</c:v>
                </c:pt>
                <c:pt idx="17">
                  <c:v>3265.58</c:v>
                </c:pt>
                <c:pt idx="18">
                  <c:v>2361.85</c:v>
                </c:pt>
                <c:pt idx="19">
                  <c:v>1458.12</c:v>
                </c:pt>
                <c:pt idx="20">
                  <c:v>2520.0500000000002</c:v>
                </c:pt>
                <c:pt idx="21">
                  <c:v>3248.67</c:v>
                </c:pt>
                <c:pt idx="22">
                  <c:v>4637.91</c:v>
                </c:pt>
                <c:pt idx="23">
                  <c:v>9050.3263999999999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AF-432E-AF4D-E88D8F0E59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2195024"/>
        <c:axId val="1842195856"/>
      </c:lineChart>
      <c:catAx>
        <c:axId val="1842195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2195856"/>
        <c:crosses val="autoZero"/>
        <c:auto val="1"/>
        <c:lblAlgn val="ctr"/>
        <c:lblOffset val="100"/>
        <c:noMultiLvlLbl val="0"/>
      </c:catAx>
      <c:valAx>
        <c:axId val="184219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2195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C00000"/>
                </a:solidFill>
                <a:prstDash val="solid"/>
              </a:ln>
              <a:effectLst/>
            </c:spPr>
            <c:trendlineType val="powe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'Задача 9'!$B$2:$B$25</c:f>
              <c:strCache>
                <c:ptCount val="24"/>
                <c:pt idx="0">
                  <c:v>липень</c:v>
                </c:pt>
                <c:pt idx="1">
                  <c:v>серпень</c:v>
                </c:pt>
                <c:pt idx="2">
                  <c:v>вересень</c:v>
                </c:pt>
                <c:pt idx="3">
                  <c:v>жовтень</c:v>
                </c:pt>
                <c:pt idx="4">
                  <c:v>листопад</c:v>
                </c:pt>
                <c:pt idx="5">
                  <c:v>грудень</c:v>
                </c:pt>
                <c:pt idx="6">
                  <c:v>січень</c:v>
                </c:pt>
                <c:pt idx="7">
                  <c:v>лютий</c:v>
                </c:pt>
                <c:pt idx="8">
                  <c:v>березень</c:v>
                </c:pt>
                <c:pt idx="9">
                  <c:v>квітень</c:v>
                </c:pt>
                <c:pt idx="10">
                  <c:v>травень</c:v>
                </c:pt>
                <c:pt idx="11">
                  <c:v>червень</c:v>
                </c:pt>
                <c:pt idx="12">
                  <c:v>липень</c:v>
                </c:pt>
                <c:pt idx="13">
                  <c:v>серпень</c:v>
                </c:pt>
                <c:pt idx="14">
                  <c:v>вересень</c:v>
                </c:pt>
                <c:pt idx="15">
                  <c:v>жовтень</c:v>
                </c:pt>
                <c:pt idx="16">
                  <c:v>листопад</c:v>
                </c:pt>
                <c:pt idx="17">
                  <c:v>грудень</c:v>
                </c:pt>
                <c:pt idx="18">
                  <c:v>січень</c:v>
                </c:pt>
                <c:pt idx="19">
                  <c:v>лютий</c:v>
                </c:pt>
                <c:pt idx="20">
                  <c:v>березень</c:v>
                </c:pt>
                <c:pt idx="21">
                  <c:v>квітень</c:v>
                </c:pt>
                <c:pt idx="22">
                  <c:v>травень</c:v>
                </c:pt>
                <c:pt idx="23">
                  <c:v>червень</c:v>
                </c:pt>
              </c:strCache>
            </c:strRef>
          </c:cat>
          <c:val>
            <c:numRef>
              <c:f>'Задача 9'!$C$2:$C$25</c:f>
              <c:numCache>
                <c:formatCode>General</c:formatCode>
                <c:ptCount val="24"/>
                <c:pt idx="0">
                  <c:v>8174.4</c:v>
                </c:pt>
                <c:pt idx="1">
                  <c:v>5078.33</c:v>
                </c:pt>
                <c:pt idx="2">
                  <c:v>4507.2</c:v>
                </c:pt>
                <c:pt idx="3">
                  <c:v>2257.19</c:v>
                </c:pt>
                <c:pt idx="4">
                  <c:v>3400.69</c:v>
                </c:pt>
                <c:pt idx="5">
                  <c:v>2968.71</c:v>
                </c:pt>
                <c:pt idx="6">
                  <c:v>2147.14</c:v>
                </c:pt>
                <c:pt idx="7">
                  <c:v>1325.56</c:v>
                </c:pt>
                <c:pt idx="8">
                  <c:v>2290.9499999999998</c:v>
                </c:pt>
                <c:pt idx="9">
                  <c:v>2953.34</c:v>
                </c:pt>
                <c:pt idx="10">
                  <c:v>4216.28</c:v>
                </c:pt>
                <c:pt idx="11">
                  <c:v>8227.5689999999995</c:v>
                </c:pt>
                <c:pt idx="12">
                  <c:v>8991.84</c:v>
                </c:pt>
                <c:pt idx="13">
                  <c:v>5586.16</c:v>
                </c:pt>
                <c:pt idx="14">
                  <c:v>4957.92</c:v>
                </c:pt>
                <c:pt idx="15">
                  <c:v>2482.91</c:v>
                </c:pt>
                <c:pt idx="16">
                  <c:v>3740.76</c:v>
                </c:pt>
                <c:pt idx="17">
                  <c:v>3265.58</c:v>
                </c:pt>
                <c:pt idx="18">
                  <c:v>2361.85</c:v>
                </c:pt>
                <c:pt idx="19">
                  <c:v>1458.12</c:v>
                </c:pt>
                <c:pt idx="20">
                  <c:v>2520.0500000000002</c:v>
                </c:pt>
                <c:pt idx="21">
                  <c:v>3248.67</c:v>
                </c:pt>
                <c:pt idx="22">
                  <c:v>4637.91</c:v>
                </c:pt>
                <c:pt idx="23">
                  <c:v>9050.3263999999999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4E-4F6C-9708-F75AF65216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4417952"/>
        <c:axId val="1834411712"/>
      </c:lineChart>
      <c:catAx>
        <c:axId val="1834417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411712"/>
        <c:crosses val="autoZero"/>
        <c:auto val="1"/>
        <c:lblAlgn val="ctr"/>
        <c:lblOffset val="100"/>
        <c:noMultiLvlLbl val="0"/>
      </c:catAx>
      <c:valAx>
        <c:axId val="183441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417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C00000"/>
                </a:solidFill>
                <a:prstDash val="solid"/>
              </a:ln>
              <a:effectLst/>
            </c:spPr>
            <c:trendlineType val="exp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'Задача 9'!$B$2:$B$25</c:f>
              <c:strCache>
                <c:ptCount val="24"/>
                <c:pt idx="0">
                  <c:v>липень</c:v>
                </c:pt>
                <c:pt idx="1">
                  <c:v>серпень</c:v>
                </c:pt>
                <c:pt idx="2">
                  <c:v>вересень</c:v>
                </c:pt>
                <c:pt idx="3">
                  <c:v>жовтень</c:v>
                </c:pt>
                <c:pt idx="4">
                  <c:v>листопад</c:v>
                </c:pt>
                <c:pt idx="5">
                  <c:v>грудень</c:v>
                </c:pt>
                <c:pt idx="6">
                  <c:v>січень</c:v>
                </c:pt>
                <c:pt idx="7">
                  <c:v>лютий</c:v>
                </c:pt>
                <c:pt idx="8">
                  <c:v>березень</c:v>
                </c:pt>
                <c:pt idx="9">
                  <c:v>квітень</c:v>
                </c:pt>
                <c:pt idx="10">
                  <c:v>травень</c:v>
                </c:pt>
                <c:pt idx="11">
                  <c:v>червень</c:v>
                </c:pt>
                <c:pt idx="12">
                  <c:v>липень</c:v>
                </c:pt>
                <c:pt idx="13">
                  <c:v>серпень</c:v>
                </c:pt>
                <c:pt idx="14">
                  <c:v>вересень</c:v>
                </c:pt>
                <c:pt idx="15">
                  <c:v>жовтень</c:v>
                </c:pt>
                <c:pt idx="16">
                  <c:v>листопад</c:v>
                </c:pt>
                <c:pt idx="17">
                  <c:v>грудень</c:v>
                </c:pt>
                <c:pt idx="18">
                  <c:v>січень</c:v>
                </c:pt>
                <c:pt idx="19">
                  <c:v>лютий</c:v>
                </c:pt>
                <c:pt idx="20">
                  <c:v>березень</c:v>
                </c:pt>
                <c:pt idx="21">
                  <c:v>квітень</c:v>
                </c:pt>
                <c:pt idx="22">
                  <c:v>травень</c:v>
                </c:pt>
                <c:pt idx="23">
                  <c:v>червень</c:v>
                </c:pt>
              </c:strCache>
            </c:strRef>
          </c:cat>
          <c:val>
            <c:numRef>
              <c:f>'Задача 9'!$C$2:$C$25</c:f>
              <c:numCache>
                <c:formatCode>General</c:formatCode>
                <c:ptCount val="24"/>
                <c:pt idx="0">
                  <c:v>8174.4</c:v>
                </c:pt>
                <c:pt idx="1">
                  <c:v>5078.33</c:v>
                </c:pt>
                <c:pt idx="2">
                  <c:v>4507.2</c:v>
                </c:pt>
                <c:pt idx="3">
                  <c:v>2257.19</c:v>
                </c:pt>
                <c:pt idx="4">
                  <c:v>3400.69</c:v>
                </c:pt>
                <c:pt idx="5">
                  <c:v>2968.71</c:v>
                </c:pt>
                <c:pt idx="6">
                  <c:v>2147.14</c:v>
                </c:pt>
                <c:pt idx="7">
                  <c:v>1325.56</c:v>
                </c:pt>
                <c:pt idx="8">
                  <c:v>2290.9499999999998</c:v>
                </c:pt>
                <c:pt idx="9">
                  <c:v>2953.34</c:v>
                </c:pt>
                <c:pt idx="10">
                  <c:v>4216.28</c:v>
                </c:pt>
                <c:pt idx="11">
                  <c:v>8227.5689999999995</c:v>
                </c:pt>
                <c:pt idx="12">
                  <c:v>8991.84</c:v>
                </c:pt>
                <c:pt idx="13">
                  <c:v>5586.16</c:v>
                </c:pt>
                <c:pt idx="14">
                  <c:v>4957.92</c:v>
                </c:pt>
                <c:pt idx="15">
                  <c:v>2482.91</c:v>
                </c:pt>
                <c:pt idx="16">
                  <c:v>3740.76</c:v>
                </c:pt>
                <c:pt idx="17">
                  <c:v>3265.58</c:v>
                </c:pt>
                <c:pt idx="18">
                  <c:v>2361.85</c:v>
                </c:pt>
                <c:pt idx="19">
                  <c:v>1458.12</c:v>
                </c:pt>
                <c:pt idx="20">
                  <c:v>2520.0500000000002</c:v>
                </c:pt>
                <c:pt idx="21">
                  <c:v>3248.67</c:v>
                </c:pt>
                <c:pt idx="22">
                  <c:v>4637.91</c:v>
                </c:pt>
                <c:pt idx="23">
                  <c:v>9050.3263999999999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B0-4983-B4F1-D2ACA695DD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4419200"/>
        <c:axId val="1834414624"/>
      </c:lineChart>
      <c:catAx>
        <c:axId val="1834419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414624"/>
        <c:crosses val="autoZero"/>
        <c:auto val="1"/>
        <c:lblAlgn val="ctr"/>
        <c:lblOffset val="100"/>
        <c:noMultiLvlLbl val="0"/>
      </c:catAx>
      <c:valAx>
        <c:axId val="183441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419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C00000"/>
                </a:solidFill>
                <a:prstDash val="solid"/>
              </a:ln>
              <a:effectLst/>
            </c:spPr>
            <c:trendlineType val="poly"/>
            <c:order val="6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6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cat>
            <c:strRef>
              <c:f>'Задача 9'!$B$2:$B$25</c:f>
              <c:strCache>
                <c:ptCount val="24"/>
                <c:pt idx="0">
                  <c:v>липень</c:v>
                </c:pt>
                <c:pt idx="1">
                  <c:v>серпень</c:v>
                </c:pt>
                <c:pt idx="2">
                  <c:v>вересень</c:v>
                </c:pt>
                <c:pt idx="3">
                  <c:v>жовтень</c:v>
                </c:pt>
                <c:pt idx="4">
                  <c:v>листопад</c:v>
                </c:pt>
                <c:pt idx="5">
                  <c:v>грудень</c:v>
                </c:pt>
                <c:pt idx="6">
                  <c:v>січень</c:v>
                </c:pt>
                <c:pt idx="7">
                  <c:v>лютий</c:v>
                </c:pt>
                <c:pt idx="8">
                  <c:v>березень</c:v>
                </c:pt>
                <c:pt idx="9">
                  <c:v>квітень</c:v>
                </c:pt>
                <c:pt idx="10">
                  <c:v>травень</c:v>
                </c:pt>
                <c:pt idx="11">
                  <c:v>червень</c:v>
                </c:pt>
                <c:pt idx="12">
                  <c:v>липень</c:v>
                </c:pt>
                <c:pt idx="13">
                  <c:v>серпень</c:v>
                </c:pt>
                <c:pt idx="14">
                  <c:v>вересень</c:v>
                </c:pt>
                <c:pt idx="15">
                  <c:v>жовтень</c:v>
                </c:pt>
                <c:pt idx="16">
                  <c:v>листопад</c:v>
                </c:pt>
                <c:pt idx="17">
                  <c:v>грудень</c:v>
                </c:pt>
                <c:pt idx="18">
                  <c:v>січень</c:v>
                </c:pt>
                <c:pt idx="19">
                  <c:v>лютий</c:v>
                </c:pt>
                <c:pt idx="20">
                  <c:v>березень</c:v>
                </c:pt>
                <c:pt idx="21">
                  <c:v>квітень</c:v>
                </c:pt>
                <c:pt idx="22">
                  <c:v>травень</c:v>
                </c:pt>
                <c:pt idx="23">
                  <c:v>червень</c:v>
                </c:pt>
              </c:strCache>
            </c:strRef>
          </c:cat>
          <c:val>
            <c:numRef>
              <c:f>'Задача 9'!$C$2:$C$25</c:f>
              <c:numCache>
                <c:formatCode>General</c:formatCode>
                <c:ptCount val="24"/>
                <c:pt idx="0">
                  <c:v>8174.4</c:v>
                </c:pt>
                <c:pt idx="1">
                  <c:v>5078.33</c:v>
                </c:pt>
                <c:pt idx="2">
                  <c:v>4507.2</c:v>
                </c:pt>
                <c:pt idx="3">
                  <c:v>2257.19</c:v>
                </c:pt>
                <c:pt idx="4">
                  <c:v>3400.69</c:v>
                </c:pt>
                <c:pt idx="5">
                  <c:v>2968.71</c:v>
                </c:pt>
                <c:pt idx="6">
                  <c:v>2147.14</c:v>
                </c:pt>
                <c:pt idx="7">
                  <c:v>1325.56</c:v>
                </c:pt>
                <c:pt idx="8">
                  <c:v>2290.9499999999998</c:v>
                </c:pt>
                <c:pt idx="9">
                  <c:v>2953.34</c:v>
                </c:pt>
                <c:pt idx="10">
                  <c:v>4216.28</c:v>
                </c:pt>
                <c:pt idx="11">
                  <c:v>8227.5689999999995</c:v>
                </c:pt>
                <c:pt idx="12">
                  <c:v>8991.84</c:v>
                </c:pt>
                <c:pt idx="13">
                  <c:v>5586.16</c:v>
                </c:pt>
                <c:pt idx="14">
                  <c:v>4957.92</c:v>
                </c:pt>
                <c:pt idx="15">
                  <c:v>2482.91</c:v>
                </c:pt>
                <c:pt idx="16">
                  <c:v>3740.76</c:v>
                </c:pt>
                <c:pt idx="17">
                  <c:v>3265.58</c:v>
                </c:pt>
                <c:pt idx="18">
                  <c:v>2361.85</c:v>
                </c:pt>
                <c:pt idx="19">
                  <c:v>1458.12</c:v>
                </c:pt>
                <c:pt idx="20">
                  <c:v>2520.0500000000002</c:v>
                </c:pt>
                <c:pt idx="21">
                  <c:v>3248.67</c:v>
                </c:pt>
                <c:pt idx="22">
                  <c:v>4637.91</c:v>
                </c:pt>
                <c:pt idx="23">
                  <c:v>9050.3263999999999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FB-41DF-A7AE-4152FFB656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5659840"/>
        <c:axId val="1755661088"/>
      </c:lineChart>
      <c:catAx>
        <c:axId val="1755659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5661088"/>
        <c:crosses val="autoZero"/>
        <c:auto val="1"/>
        <c:lblAlgn val="ctr"/>
        <c:lblOffset val="100"/>
        <c:noMultiLvlLbl val="0"/>
      </c:catAx>
      <c:valAx>
        <c:axId val="175566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5659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0.xml"/><Relationship Id="rId3" Type="http://schemas.openxmlformats.org/officeDocument/2006/relationships/chart" Target="../charts/chart5.xml"/><Relationship Id="rId7" Type="http://schemas.openxmlformats.org/officeDocument/2006/relationships/chart" Target="../charts/chart9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11" Type="http://schemas.openxmlformats.org/officeDocument/2006/relationships/chart" Target="../charts/chart13.xml"/><Relationship Id="rId5" Type="http://schemas.openxmlformats.org/officeDocument/2006/relationships/chart" Target="../charts/chart7.xml"/><Relationship Id="rId10" Type="http://schemas.openxmlformats.org/officeDocument/2006/relationships/chart" Target="../charts/chart12.xml"/><Relationship Id="rId4" Type="http://schemas.openxmlformats.org/officeDocument/2006/relationships/chart" Target="../charts/chart6.xml"/><Relationship Id="rId9" Type="http://schemas.openxmlformats.org/officeDocument/2006/relationships/chart" Target="../charts/chart1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Relationship Id="rId6" Type="http://schemas.openxmlformats.org/officeDocument/2006/relationships/chart" Target="../charts/chart19.xml"/><Relationship Id="rId5" Type="http://schemas.openxmlformats.org/officeDocument/2006/relationships/chart" Target="../charts/chart18.xml"/><Relationship Id="rId4" Type="http://schemas.openxmlformats.org/officeDocument/2006/relationships/chart" Target="../charts/chart17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Relationship Id="rId5" Type="http://schemas.openxmlformats.org/officeDocument/2006/relationships/chart" Target="../charts/chart24.xml"/><Relationship Id="rId4" Type="http://schemas.openxmlformats.org/officeDocument/2006/relationships/chart" Target="../charts/chart23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9.xml"/><Relationship Id="rId1" Type="http://schemas.openxmlformats.org/officeDocument/2006/relationships/chart" Target="../charts/chart2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0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2.xml"/><Relationship Id="rId1" Type="http://schemas.openxmlformats.org/officeDocument/2006/relationships/chart" Target="../charts/chart31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5.xml"/><Relationship Id="rId2" Type="http://schemas.openxmlformats.org/officeDocument/2006/relationships/chart" Target="../charts/chart34.xml"/><Relationship Id="rId1" Type="http://schemas.openxmlformats.org/officeDocument/2006/relationships/chart" Target="../charts/chart33.xml"/><Relationship Id="rId6" Type="http://schemas.openxmlformats.org/officeDocument/2006/relationships/chart" Target="../charts/chart38.xml"/><Relationship Id="rId5" Type="http://schemas.openxmlformats.org/officeDocument/2006/relationships/chart" Target="../charts/chart37.xml"/><Relationship Id="rId4" Type="http://schemas.openxmlformats.org/officeDocument/2006/relationships/chart" Target="../charts/chart3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176212</xdr:colOff>
      <xdr:row>31</xdr:row>
      <xdr:rowOff>119062</xdr:rowOff>
    </xdr:from>
    <xdr:to>
      <xdr:col>8</xdr:col>
      <xdr:colOff>23812</xdr:colOff>
      <xdr:row>46</xdr:row>
      <xdr:rowOff>4762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76200</xdr:rowOff>
    </xdr:from>
    <xdr:to>
      <xdr:col>6</xdr:col>
      <xdr:colOff>66675</xdr:colOff>
      <xdr:row>30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295275</xdr:colOff>
      <xdr:row>0</xdr:row>
      <xdr:rowOff>28575</xdr:rowOff>
    </xdr:from>
    <xdr:to>
      <xdr:col>16</xdr:col>
      <xdr:colOff>381000</xdr:colOff>
      <xdr:row>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428625</xdr:colOff>
      <xdr:row>0</xdr:row>
      <xdr:rowOff>28576</xdr:rowOff>
    </xdr:from>
    <xdr:to>
      <xdr:col>21</xdr:col>
      <xdr:colOff>390525</xdr:colOff>
      <xdr:row>8</xdr:row>
      <xdr:rowOff>9526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393700</xdr:colOff>
      <xdr:row>6</xdr:row>
      <xdr:rowOff>69850</xdr:rowOff>
    </xdr:from>
    <xdr:to>
      <xdr:col>9</xdr:col>
      <xdr:colOff>393700</xdr:colOff>
      <xdr:row>16</xdr:row>
      <xdr:rowOff>85725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171450</xdr:colOff>
      <xdr:row>9</xdr:row>
      <xdr:rowOff>180975</xdr:rowOff>
    </xdr:from>
    <xdr:to>
      <xdr:col>15</xdr:col>
      <xdr:colOff>171450</xdr:colOff>
      <xdr:row>19</xdr:row>
      <xdr:rowOff>180975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171450</xdr:colOff>
      <xdr:row>11</xdr:row>
      <xdr:rowOff>180975</xdr:rowOff>
    </xdr:from>
    <xdr:to>
      <xdr:col>16</xdr:col>
      <xdr:colOff>171450</xdr:colOff>
      <xdr:row>21</xdr:row>
      <xdr:rowOff>180975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171450</xdr:colOff>
      <xdr:row>13</xdr:row>
      <xdr:rowOff>180975</xdr:rowOff>
    </xdr:from>
    <xdr:to>
      <xdr:col>17</xdr:col>
      <xdr:colOff>171450</xdr:colOff>
      <xdr:row>23</xdr:row>
      <xdr:rowOff>180975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171450</xdr:colOff>
      <xdr:row>15</xdr:row>
      <xdr:rowOff>180975</xdr:rowOff>
    </xdr:from>
    <xdr:to>
      <xdr:col>18</xdr:col>
      <xdr:colOff>171450</xdr:colOff>
      <xdr:row>25</xdr:row>
      <xdr:rowOff>180975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171450</xdr:colOff>
      <xdr:row>17</xdr:row>
      <xdr:rowOff>180975</xdr:rowOff>
    </xdr:from>
    <xdr:to>
      <xdr:col>19</xdr:col>
      <xdr:colOff>171450</xdr:colOff>
      <xdr:row>27</xdr:row>
      <xdr:rowOff>180975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14</xdr:col>
      <xdr:colOff>171450</xdr:colOff>
      <xdr:row>19</xdr:row>
      <xdr:rowOff>180975</xdr:rowOff>
    </xdr:from>
    <xdr:to>
      <xdr:col>20</xdr:col>
      <xdr:colOff>171450</xdr:colOff>
      <xdr:row>29</xdr:row>
      <xdr:rowOff>180975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15</xdr:col>
      <xdr:colOff>171450</xdr:colOff>
      <xdr:row>21</xdr:row>
      <xdr:rowOff>180975</xdr:rowOff>
    </xdr:from>
    <xdr:to>
      <xdr:col>21</xdr:col>
      <xdr:colOff>171450</xdr:colOff>
      <xdr:row>31</xdr:row>
      <xdr:rowOff>180975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16</xdr:col>
      <xdr:colOff>171450</xdr:colOff>
      <xdr:row>23</xdr:row>
      <xdr:rowOff>180975</xdr:rowOff>
    </xdr:from>
    <xdr:to>
      <xdr:col>22</xdr:col>
      <xdr:colOff>171450</xdr:colOff>
      <xdr:row>33</xdr:row>
      <xdr:rowOff>180975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3</xdr:row>
      <xdr:rowOff>28575</xdr:rowOff>
    </xdr:from>
    <xdr:to>
      <xdr:col>14</xdr:col>
      <xdr:colOff>133350</xdr:colOff>
      <xdr:row>13</xdr:row>
      <xdr:rowOff>28575</xdr:rowOff>
    </xdr:to>
    <xdr:graphicFrame macro="">
      <xdr:nvGraphicFramePr>
        <xdr:cNvPr id="2" name="Диаграмма 8">
          <a:extLst>
            <a:ext uri="{FF2B5EF4-FFF2-40B4-BE49-F238E27FC236}">
              <a16:creationId xmlns:a16="http://schemas.microsoft.com/office/drawing/2014/main" id="{D886A754-27CB-4D78-9AF0-A701BA6EB9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47625</xdr:colOff>
      <xdr:row>15</xdr:row>
      <xdr:rowOff>123825</xdr:rowOff>
    </xdr:from>
    <xdr:to>
      <xdr:col>14</xdr:col>
      <xdr:colOff>104775</xdr:colOff>
      <xdr:row>25</xdr:row>
      <xdr:rowOff>123825</xdr:rowOff>
    </xdr:to>
    <xdr:graphicFrame macro="">
      <xdr:nvGraphicFramePr>
        <xdr:cNvPr id="3" name="Диаграмма 15">
          <a:extLst>
            <a:ext uri="{FF2B5EF4-FFF2-40B4-BE49-F238E27FC236}">
              <a16:creationId xmlns:a16="http://schemas.microsoft.com/office/drawing/2014/main" id="{68026FC3-209D-4914-89B4-70EE671279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85726</xdr:colOff>
      <xdr:row>48</xdr:row>
      <xdr:rowOff>104775</xdr:rowOff>
    </xdr:from>
    <xdr:to>
      <xdr:col>8</xdr:col>
      <xdr:colOff>352425</xdr:colOff>
      <xdr:row>64</xdr:row>
      <xdr:rowOff>123825</xdr:rowOff>
    </xdr:to>
    <xdr:graphicFrame macro="">
      <xdr:nvGraphicFramePr>
        <xdr:cNvPr id="4" name="Диаграмма 16">
          <a:extLst>
            <a:ext uri="{FF2B5EF4-FFF2-40B4-BE49-F238E27FC236}">
              <a16:creationId xmlns:a16="http://schemas.microsoft.com/office/drawing/2014/main" id="{24E3290F-0A63-4E8D-A29A-1E764F713A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85725</xdr:colOff>
      <xdr:row>48</xdr:row>
      <xdr:rowOff>152400</xdr:rowOff>
    </xdr:from>
    <xdr:to>
      <xdr:col>16</xdr:col>
      <xdr:colOff>390525</xdr:colOff>
      <xdr:row>63</xdr:row>
      <xdr:rowOff>19050</xdr:rowOff>
    </xdr:to>
    <xdr:graphicFrame macro="">
      <xdr:nvGraphicFramePr>
        <xdr:cNvPr id="5" name="Диаграмма 18">
          <a:extLst>
            <a:ext uri="{FF2B5EF4-FFF2-40B4-BE49-F238E27FC236}">
              <a16:creationId xmlns:a16="http://schemas.microsoft.com/office/drawing/2014/main" id="{92E41B06-4A19-418D-9D5B-F6E8922D2A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447675</xdr:colOff>
      <xdr:row>83</xdr:row>
      <xdr:rowOff>80962</xdr:rowOff>
    </xdr:from>
    <xdr:to>
      <xdr:col>4</xdr:col>
      <xdr:colOff>638175</xdr:colOff>
      <xdr:row>97</xdr:row>
      <xdr:rowOff>157162</xdr:rowOff>
    </xdr:to>
    <xdr:graphicFrame macro="">
      <xdr:nvGraphicFramePr>
        <xdr:cNvPr id="6" name="Диаграмма 20">
          <a:extLst>
            <a:ext uri="{FF2B5EF4-FFF2-40B4-BE49-F238E27FC236}">
              <a16:creationId xmlns:a16="http://schemas.microsoft.com/office/drawing/2014/main" id="{9B5404B6-602E-442F-9D7A-D6A026A313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95250</xdr:colOff>
      <xdr:row>83</xdr:row>
      <xdr:rowOff>157162</xdr:rowOff>
    </xdr:from>
    <xdr:to>
      <xdr:col>7</xdr:col>
      <xdr:colOff>1933575</xdr:colOff>
      <xdr:row>98</xdr:row>
      <xdr:rowOff>42862</xdr:rowOff>
    </xdr:to>
    <xdr:graphicFrame macro="">
      <xdr:nvGraphicFramePr>
        <xdr:cNvPr id="7" name="Диаграмма 22">
          <a:extLst>
            <a:ext uri="{FF2B5EF4-FFF2-40B4-BE49-F238E27FC236}">
              <a16:creationId xmlns:a16="http://schemas.microsoft.com/office/drawing/2014/main" id="{4834F504-B79C-4412-85E0-0C84506629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367392</xdr:colOff>
      <xdr:row>0</xdr:row>
      <xdr:rowOff>54429</xdr:rowOff>
    </xdr:from>
    <xdr:to>
      <xdr:col>24</xdr:col>
      <xdr:colOff>68035</xdr:colOff>
      <xdr:row>20</xdr:row>
      <xdr:rowOff>27214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311604</xdr:colOff>
      <xdr:row>0</xdr:row>
      <xdr:rowOff>32657</xdr:rowOff>
    </xdr:from>
    <xdr:to>
      <xdr:col>14</xdr:col>
      <xdr:colOff>315685</xdr:colOff>
      <xdr:row>10</xdr:row>
      <xdr:rowOff>32657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329293</xdr:colOff>
      <xdr:row>10</xdr:row>
      <xdr:rowOff>46264</xdr:rowOff>
    </xdr:from>
    <xdr:to>
      <xdr:col>14</xdr:col>
      <xdr:colOff>329293</xdr:colOff>
      <xdr:row>20</xdr:row>
      <xdr:rowOff>46264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329294</xdr:colOff>
      <xdr:row>20</xdr:row>
      <xdr:rowOff>46265</xdr:rowOff>
    </xdr:from>
    <xdr:to>
      <xdr:col>14</xdr:col>
      <xdr:colOff>329293</xdr:colOff>
      <xdr:row>30</xdr:row>
      <xdr:rowOff>46265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329293</xdr:colOff>
      <xdr:row>30</xdr:row>
      <xdr:rowOff>59872</xdr:rowOff>
    </xdr:from>
    <xdr:to>
      <xdr:col>14</xdr:col>
      <xdr:colOff>329293</xdr:colOff>
      <xdr:row>40</xdr:row>
      <xdr:rowOff>59872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0</xdr:row>
      <xdr:rowOff>180975</xdr:rowOff>
    </xdr:from>
    <xdr:to>
      <xdr:col>15</xdr:col>
      <xdr:colOff>238125</xdr:colOff>
      <xdr:row>10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209550</xdr:colOff>
      <xdr:row>12</xdr:row>
      <xdr:rowOff>123825</xdr:rowOff>
    </xdr:from>
    <xdr:to>
      <xdr:col>15</xdr:col>
      <xdr:colOff>209550</xdr:colOff>
      <xdr:row>22</xdr:row>
      <xdr:rowOff>123825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130968</xdr:colOff>
      <xdr:row>23</xdr:row>
      <xdr:rowOff>134538</xdr:rowOff>
    </xdr:from>
    <xdr:to>
      <xdr:col>17</xdr:col>
      <xdr:colOff>380999</xdr:colOff>
      <xdr:row>44</xdr:row>
      <xdr:rowOff>11905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0</xdr:row>
      <xdr:rowOff>180975</xdr:rowOff>
    </xdr:from>
    <xdr:to>
      <xdr:col>15</xdr:col>
      <xdr:colOff>238125</xdr:colOff>
      <xdr:row>10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149679</xdr:colOff>
      <xdr:row>23</xdr:row>
      <xdr:rowOff>9523</xdr:rowOff>
    </xdr:from>
    <xdr:to>
      <xdr:col>17</xdr:col>
      <xdr:colOff>231322</xdr:colOff>
      <xdr:row>44</xdr:row>
      <xdr:rowOff>149678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19</xdr:row>
      <xdr:rowOff>19050</xdr:rowOff>
    </xdr:from>
    <xdr:to>
      <xdr:col>7</xdr:col>
      <xdr:colOff>457200</xdr:colOff>
      <xdr:row>33</xdr:row>
      <xdr:rowOff>85725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209550</xdr:colOff>
      <xdr:row>16</xdr:row>
      <xdr:rowOff>71437</xdr:rowOff>
    </xdr:from>
    <xdr:to>
      <xdr:col>7</xdr:col>
      <xdr:colOff>95250</xdr:colOff>
      <xdr:row>33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190500</xdr:colOff>
      <xdr:row>34</xdr:row>
      <xdr:rowOff>14286</xdr:rowOff>
    </xdr:from>
    <xdr:to>
      <xdr:col>7</xdr:col>
      <xdr:colOff>95250</xdr:colOff>
      <xdr:row>48</xdr:row>
      <xdr:rowOff>133349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71</xdr:row>
      <xdr:rowOff>23812</xdr:rowOff>
    </xdr:from>
    <xdr:to>
      <xdr:col>5</xdr:col>
      <xdr:colOff>180975</xdr:colOff>
      <xdr:row>85</xdr:row>
      <xdr:rowOff>100012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41</xdr:row>
      <xdr:rowOff>185737</xdr:rowOff>
    </xdr:from>
    <xdr:to>
      <xdr:col>5</xdr:col>
      <xdr:colOff>180975</xdr:colOff>
      <xdr:row>56</xdr:row>
      <xdr:rowOff>71437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56</xdr:row>
      <xdr:rowOff>90487</xdr:rowOff>
    </xdr:from>
    <xdr:to>
      <xdr:col>5</xdr:col>
      <xdr:colOff>180975</xdr:colOff>
      <xdr:row>70</xdr:row>
      <xdr:rowOff>166687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233362</xdr:colOff>
      <xdr:row>57</xdr:row>
      <xdr:rowOff>166687</xdr:rowOff>
    </xdr:from>
    <xdr:to>
      <xdr:col>12</xdr:col>
      <xdr:colOff>538162</xdr:colOff>
      <xdr:row>72</xdr:row>
      <xdr:rowOff>52387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223837</xdr:colOff>
      <xdr:row>72</xdr:row>
      <xdr:rowOff>80962</xdr:rowOff>
    </xdr:from>
    <xdr:to>
      <xdr:col>12</xdr:col>
      <xdr:colOff>528637</xdr:colOff>
      <xdr:row>86</xdr:row>
      <xdr:rowOff>157162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233362</xdr:colOff>
      <xdr:row>43</xdr:row>
      <xdr:rowOff>52387</xdr:rowOff>
    </xdr:from>
    <xdr:to>
      <xdr:col>12</xdr:col>
      <xdr:colOff>538162</xdr:colOff>
      <xdr:row>57</xdr:row>
      <xdr:rowOff>128587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wnloads/Telegram%20Desktop/&#1057;&#1058;&#1059;%20&#1092;&#1091;&#1083;&#1083;/&#1057;&#1058;&#1059;%20&#1092;&#1091;&#1083;&#1083;/&#1083;&#1072;&#1073;4/&#1083;&#1072;&#1073;4&#1079;&#1072;&#1076;&#1072;&#1095;&#1072;4&#1087;&#1086;&#1083;&#1085;&#1072;&#110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>
        <row r="3">
          <cell r="C3">
            <v>10353656</v>
          </cell>
        </row>
        <row r="4">
          <cell r="C4">
            <v>14843000</v>
          </cell>
          <cell r="E4" t="str">
            <v>#Н/Д</v>
          </cell>
        </row>
        <row r="5">
          <cell r="C5">
            <v>15791444</v>
          </cell>
          <cell r="E5" t="str">
            <v>#Н/Д</v>
          </cell>
        </row>
        <row r="6">
          <cell r="C6">
            <v>19894028</v>
          </cell>
          <cell r="E6">
            <v>13662700</v>
          </cell>
        </row>
        <row r="7">
          <cell r="C7">
            <v>12544085</v>
          </cell>
          <cell r="E7">
            <v>16842824</v>
          </cell>
        </row>
        <row r="8">
          <cell r="C8">
            <v>32094015</v>
          </cell>
          <cell r="E8">
            <v>16076519</v>
          </cell>
        </row>
        <row r="9">
          <cell r="C9">
            <v>37025594</v>
          </cell>
          <cell r="E9">
            <v>21510709.333333332</v>
          </cell>
        </row>
        <row r="10">
          <cell r="C10">
            <v>39778176</v>
          </cell>
          <cell r="E10">
            <v>27221231.333333332</v>
          </cell>
        </row>
        <row r="11">
          <cell r="C11">
            <v>203020361</v>
          </cell>
          <cell r="E11">
            <v>36299261.666666664</v>
          </cell>
        </row>
        <row r="12">
          <cell r="C12">
            <v>27428577</v>
          </cell>
          <cell r="E12">
            <v>93274710.333333328</v>
          </cell>
        </row>
        <row r="13">
          <cell r="E13">
            <v>90075704.666666672</v>
          </cell>
        </row>
        <row r="15">
          <cell r="B15" t="str">
            <v>Выручка (объем продаж)</v>
          </cell>
          <cell r="C15" t="str">
            <v>Денежный поток</v>
          </cell>
        </row>
        <row r="16">
          <cell r="B16">
            <v>26289557</v>
          </cell>
          <cell r="C16">
            <v>10353656</v>
          </cell>
          <cell r="E16" t="str">
            <v>#Н/Д</v>
          </cell>
        </row>
        <row r="17">
          <cell r="B17">
            <v>34071340</v>
          </cell>
          <cell r="C17">
            <v>14843000</v>
          </cell>
          <cell r="E17">
            <v>10353656</v>
          </cell>
        </row>
        <row r="18">
          <cell r="B18">
            <v>48201355</v>
          </cell>
          <cell r="C18">
            <v>15791444</v>
          </cell>
          <cell r="E18">
            <v>13496196.800000001</v>
          </cell>
        </row>
        <row r="19">
          <cell r="B19">
            <v>61744729</v>
          </cell>
          <cell r="C19">
            <v>19894028</v>
          </cell>
          <cell r="E19">
            <v>15102869.84</v>
          </cell>
        </row>
        <row r="20">
          <cell r="B20">
            <v>79117945</v>
          </cell>
          <cell r="C20">
            <v>12544085</v>
          </cell>
          <cell r="E20">
            <v>18456680.552000001</v>
          </cell>
        </row>
        <row r="21">
          <cell r="B21">
            <v>115533261</v>
          </cell>
          <cell r="C21">
            <v>32094015</v>
          </cell>
          <cell r="E21">
            <v>14317863.6656</v>
          </cell>
        </row>
        <row r="22">
          <cell r="B22">
            <v>147302825</v>
          </cell>
          <cell r="C22">
            <v>37025594</v>
          </cell>
          <cell r="E22">
            <v>26761169.599679999</v>
          </cell>
        </row>
        <row r="23">
          <cell r="B23">
            <v>188580221</v>
          </cell>
          <cell r="C23">
            <v>39778176</v>
          </cell>
          <cell r="E23">
            <v>33946266.679903999</v>
          </cell>
        </row>
        <row r="24">
          <cell r="B24">
            <v>197655625</v>
          </cell>
          <cell r="C24">
            <v>203020361</v>
          </cell>
          <cell r="E24">
            <v>38028603.2039712</v>
          </cell>
        </row>
        <row r="25">
          <cell r="B25">
            <v>216130036</v>
          </cell>
          <cell r="C25">
            <v>27428577</v>
          </cell>
          <cell r="E25">
            <v>153522833.66119134</v>
          </cell>
        </row>
        <row r="54">
          <cell r="B54">
            <v>3698056.8767793234</v>
          </cell>
        </row>
        <row r="55">
          <cell r="B55">
            <v>7131457.260745177</v>
          </cell>
        </row>
        <row r="56">
          <cell r="B56">
            <v>13365761.009184737</v>
          </cell>
        </row>
        <row r="57">
          <cell r="B57">
            <v>19341232.889060229</v>
          </cell>
        </row>
        <row r="58">
          <cell r="B58">
            <v>27006469.311756887</v>
          </cell>
        </row>
        <row r="59">
          <cell r="B59">
            <v>43073270.446745858</v>
          </cell>
        </row>
        <row r="60">
          <cell r="B60">
            <v>57090319.39761325</v>
          </cell>
        </row>
        <row r="61">
          <cell r="B61">
            <v>75302318.791005552</v>
          </cell>
        </row>
        <row r="62">
          <cell r="B62">
            <v>79306477.680844188</v>
          </cell>
        </row>
        <row r="63">
          <cell r="B63">
            <v>87457572.336264804</v>
          </cell>
        </row>
        <row r="70">
          <cell r="D70">
            <v>26289557000</v>
          </cell>
          <cell r="E70">
            <v>10353656000</v>
          </cell>
          <cell r="G70">
            <v>44193106442</v>
          </cell>
          <cell r="H70">
            <v>44241302336</v>
          </cell>
        </row>
        <row r="71">
          <cell r="D71">
            <v>34071340000</v>
          </cell>
          <cell r="E71">
            <v>14843000000</v>
          </cell>
          <cell r="G71">
            <v>52286160762</v>
          </cell>
          <cell r="H71">
            <v>44304153152</v>
          </cell>
        </row>
        <row r="72">
          <cell r="D72">
            <v>48201355000</v>
          </cell>
          <cell r="E72">
            <v>15791444000</v>
          </cell>
          <cell r="G72">
            <v>66981376362</v>
          </cell>
          <cell r="H72">
            <v>44317431368</v>
          </cell>
        </row>
        <row r="73">
          <cell r="D73">
            <v>61744729000</v>
          </cell>
          <cell r="E73">
            <v>19894028000</v>
          </cell>
          <cell r="G73">
            <v>81066485322</v>
          </cell>
          <cell r="H73">
            <v>44374867544</v>
          </cell>
        </row>
        <row r="74">
          <cell r="D74">
            <v>79117945000</v>
          </cell>
          <cell r="E74">
            <v>12544085000</v>
          </cell>
          <cell r="G74">
            <v>99134629962</v>
          </cell>
          <cell r="H74">
            <v>44271968342</v>
          </cell>
        </row>
        <row r="75">
          <cell r="D75">
            <v>115533261000</v>
          </cell>
          <cell r="E75">
            <v>32094015000</v>
          </cell>
          <cell r="G75">
            <v>137006558602</v>
          </cell>
          <cell r="H75">
            <v>44545667362</v>
          </cell>
        </row>
        <row r="76">
          <cell r="D76">
            <v>147302825000</v>
          </cell>
          <cell r="E76">
            <v>37025594000</v>
          </cell>
          <cell r="G76">
            <v>170046905162</v>
          </cell>
          <cell r="H76">
            <v>44614709468</v>
          </cell>
        </row>
        <row r="77">
          <cell r="D77">
            <v>188580221000</v>
          </cell>
          <cell r="E77">
            <v>39778176000</v>
          </cell>
          <cell r="G77">
            <v>212975397002</v>
          </cell>
          <cell r="H77">
            <v>44653245616</v>
          </cell>
        </row>
        <row r="78">
          <cell r="D78">
            <v>197655625000</v>
          </cell>
          <cell r="E78">
            <v>203020361000</v>
          </cell>
          <cell r="G78">
            <v>222413817162</v>
          </cell>
          <cell r="H78">
            <v>46938636206</v>
          </cell>
        </row>
        <row r="79">
          <cell r="E79">
            <v>46938636</v>
          </cell>
          <cell r="G79">
            <v>241627204602</v>
          </cell>
          <cell r="H79">
            <v>44480351230</v>
          </cell>
        </row>
        <row r="80">
          <cell r="H80">
            <v>44096351152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opLeftCell="D1" zoomScale="70" zoomScaleNormal="70" workbookViewId="0">
      <selection activeCell="H5" sqref="H5"/>
    </sheetView>
  </sheetViews>
  <sheetFormatPr defaultRowHeight="15" x14ac:dyDescent="0.25"/>
  <cols>
    <col min="5" max="5" width="4.42578125" customWidth="1"/>
    <col min="7" max="7" width="15.7109375" customWidth="1"/>
    <col min="8" max="8" width="14.140625" customWidth="1"/>
    <col min="10" max="10" width="17.7109375" customWidth="1"/>
    <col min="11" max="11" width="19.42578125" customWidth="1"/>
    <col min="12" max="12" width="19.28515625" customWidth="1"/>
    <col min="13" max="13" width="9.140625" customWidth="1"/>
  </cols>
  <sheetData>
    <row r="1" spans="1:13" x14ac:dyDescent="0.25">
      <c r="A1" s="79" t="s">
        <v>0</v>
      </c>
      <c r="B1" s="78" t="s">
        <v>1</v>
      </c>
      <c r="C1" s="78"/>
      <c r="D1" s="78"/>
      <c r="G1" s="7" t="s">
        <v>14</v>
      </c>
      <c r="H1" s="7" t="s">
        <v>15</v>
      </c>
    </row>
    <row r="2" spans="1:13" x14ac:dyDescent="0.25">
      <c r="A2" s="79"/>
      <c r="B2" s="5">
        <v>2014</v>
      </c>
      <c r="C2" s="5">
        <v>2015</v>
      </c>
      <c r="D2" s="5">
        <v>2016</v>
      </c>
      <c r="F2" s="6" t="s">
        <v>2</v>
      </c>
      <c r="G2" s="4">
        <v>420</v>
      </c>
      <c r="H2" s="4"/>
    </row>
    <row r="3" spans="1:13" x14ac:dyDescent="0.25">
      <c r="A3" s="2" t="s">
        <v>2</v>
      </c>
      <c r="B3" s="4">
        <v>420</v>
      </c>
      <c r="C3" s="4">
        <v>830</v>
      </c>
      <c r="D3" s="4">
        <v>430</v>
      </c>
      <c r="F3" s="6" t="s">
        <v>3</v>
      </c>
      <c r="G3" s="4">
        <v>480</v>
      </c>
      <c r="H3" s="4"/>
      <c r="J3" s="79" t="s">
        <v>20</v>
      </c>
      <c r="K3" s="79"/>
      <c r="L3" s="12">
        <f>AVERAGE(L5:L30)</f>
        <v>9.9115311827903202E-2</v>
      </c>
      <c r="M3" s="10" t="s">
        <v>21</v>
      </c>
    </row>
    <row r="4" spans="1:13" x14ac:dyDescent="0.25">
      <c r="A4" s="2" t="s">
        <v>3</v>
      </c>
      <c r="B4" s="4">
        <v>480</v>
      </c>
      <c r="C4" s="4">
        <v>836</v>
      </c>
      <c r="D4" s="4">
        <v>420</v>
      </c>
      <c r="F4" s="6" t="s">
        <v>4</v>
      </c>
      <c r="G4" s="4">
        <v>500</v>
      </c>
      <c r="H4" s="4"/>
      <c r="J4" s="10" t="s">
        <v>17</v>
      </c>
      <c r="K4" s="10" t="s">
        <v>18</v>
      </c>
      <c r="L4" s="10" t="s">
        <v>19</v>
      </c>
      <c r="M4" s="12">
        <f>100%-L3</f>
        <v>0.90088468817209677</v>
      </c>
    </row>
    <row r="5" spans="1:13" x14ac:dyDescent="0.25">
      <c r="A5" s="2" t="s">
        <v>4</v>
      </c>
      <c r="B5" s="4">
        <v>500</v>
      </c>
      <c r="C5" s="4">
        <v>825</v>
      </c>
      <c r="D5" s="4">
        <v>415</v>
      </c>
      <c r="F5" s="6" t="s">
        <v>5</v>
      </c>
      <c r="G5" s="4">
        <v>520</v>
      </c>
      <c r="H5" s="9">
        <f t="shared" ref="H5:H31" si="0">AVERAGE(G2:G4)</f>
        <v>466.66666666666669</v>
      </c>
      <c r="J5" s="9">
        <f t="shared" ref="J5:J30" si="1">G5-H5</f>
        <v>53.333333333333314</v>
      </c>
      <c r="K5" s="9">
        <f t="shared" ref="K5:K30" si="2">IF(J5&gt;0,J5,J5*(-1))</f>
        <v>53.333333333333314</v>
      </c>
      <c r="L5" s="11">
        <f t="shared" ref="L5:L30" si="3">K5/G5</f>
        <v>0.10256410256410253</v>
      </c>
    </row>
    <row r="6" spans="1:13" x14ac:dyDescent="0.25">
      <c r="A6" s="2" t="s">
        <v>5</v>
      </c>
      <c r="B6" s="4">
        <v>520</v>
      </c>
      <c r="C6" s="4">
        <v>810</v>
      </c>
      <c r="D6" s="4">
        <v>410</v>
      </c>
      <c r="F6" s="6" t="s">
        <v>6</v>
      </c>
      <c r="G6" s="4">
        <v>560</v>
      </c>
      <c r="H6" s="9">
        <f t="shared" si="0"/>
        <v>500</v>
      </c>
      <c r="J6" s="9">
        <f t="shared" si="1"/>
        <v>60</v>
      </c>
      <c r="K6" s="9">
        <f t="shared" si="2"/>
        <v>60</v>
      </c>
      <c r="L6" s="11">
        <f t="shared" si="3"/>
        <v>0.10714285714285714</v>
      </c>
    </row>
    <row r="7" spans="1:13" x14ac:dyDescent="0.25">
      <c r="A7" s="2" t="s">
        <v>6</v>
      </c>
      <c r="B7" s="4">
        <v>560</v>
      </c>
      <c r="C7" s="4">
        <v>680</v>
      </c>
      <c r="D7" s="4">
        <v>400</v>
      </c>
      <c r="F7" s="6" t="s">
        <v>7</v>
      </c>
      <c r="G7" s="4">
        <v>570</v>
      </c>
      <c r="H7" s="9">
        <f t="shared" si="0"/>
        <v>526.66666666666663</v>
      </c>
      <c r="J7" s="9">
        <f t="shared" si="1"/>
        <v>43.333333333333371</v>
      </c>
      <c r="K7" s="9">
        <f t="shared" si="2"/>
        <v>43.333333333333371</v>
      </c>
      <c r="L7" s="11">
        <f t="shared" si="3"/>
        <v>7.6023391812865562E-2</v>
      </c>
    </row>
    <row r="8" spans="1:13" x14ac:dyDescent="0.25">
      <c r="A8" s="2" t="s">
        <v>7</v>
      </c>
      <c r="B8" s="4">
        <v>570</v>
      </c>
      <c r="C8" s="4">
        <v>650</v>
      </c>
      <c r="D8" s="4"/>
      <c r="F8" s="6" t="s">
        <v>8</v>
      </c>
      <c r="G8" s="4">
        <v>700</v>
      </c>
      <c r="H8" s="9">
        <f t="shared" si="0"/>
        <v>550</v>
      </c>
      <c r="J8" s="9">
        <f t="shared" si="1"/>
        <v>150</v>
      </c>
      <c r="K8" s="9">
        <f t="shared" si="2"/>
        <v>150</v>
      </c>
      <c r="L8" s="11">
        <f t="shared" si="3"/>
        <v>0.21428571428571427</v>
      </c>
    </row>
    <row r="9" spans="1:13" x14ac:dyDescent="0.25">
      <c r="A9" s="2" t="s">
        <v>8</v>
      </c>
      <c r="B9" s="4">
        <v>700</v>
      </c>
      <c r="C9" s="4">
        <v>660</v>
      </c>
      <c r="D9" s="4"/>
      <c r="F9" s="6" t="s">
        <v>9</v>
      </c>
      <c r="G9" s="4">
        <v>730</v>
      </c>
      <c r="H9" s="9">
        <f t="shared" si="0"/>
        <v>610</v>
      </c>
      <c r="J9" s="9">
        <f t="shared" si="1"/>
        <v>120</v>
      </c>
      <c r="K9" s="9">
        <f t="shared" si="2"/>
        <v>120</v>
      </c>
      <c r="L9" s="11">
        <f t="shared" si="3"/>
        <v>0.16438356164383561</v>
      </c>
    </row>
    <row r="10" spans="1:13" x14ac:dyDescent="0.25">
      <c r="A10" s="2" t="s">
        <v>9</v>
      </c>
      <c r="B10" s="4">
        <v>730</v>
      </c>
      <c r="C10" s="4">
        <v>590</v>
      </c>
      <c r="D10" s="4"/>
      <c r="F10" s="6" t="s">
        <v>10</v>
      </c>
      <c r="G10" s="4">
        <v>740</v>
      </c>
      <c r="H10" s="9">
        <f t="shared" si="0"/>
        <v>666.66666666666663</v>
      </c>
      <c r="J10" s="9">
        <f t="shared" si="1"/>
        <v>73.333333333333371</v>
      </c>
      <c r="K10" s="9">
        <f t="shared" si="2"/>
        <v>73.333333333333371</v>
      </c>
      <c r="L10" s="11">
        <f t="shared" si="3"/>
        <v>9.9099099099099155E-2</v>
      </c>
    </row>
    <row r="11" spans="1:13" x14ac:dyDescent="0.25">
      <c r="A11" s="2" t="s">
        <v>10</v>
      </c>
      <c r="B11" s="4">
        <v>740</v>
      </c>
      <c r="C11" s="4">
        <v>590</v>
      </c>
      <c r="D11" s="4"/>
      <c r="F11" s="6" t="s">
        <v>11</v>
      </c>
      <c r="G11" s="4">
        <v>790</v>
      </c>
      <c r="H11" s="9">
        <f t="shared" si="0"/>
        <v>723.33333333333337</v>
      </c>
      <c r="J11" s="9">
        <f t="shared" si="1"/>
        <v>66.666666666666629</v>
      </c>
      <c r="K11" s="9">
        <f t="shared" si="2"/>
        <v>66.666666666666629</v>
      </c>
      <c r="L11" s="11">
        <f t="shared" si="3"/>
        <v>8.4388185654008394E-2</v>
      </c>
    </row>
    <row r="12" spans="1:13" x14ac:dyDescent="0.25">
      <c r="A12" s="2" t="s">
        <v>11</v>
      </c>
      <c r="B12" s="4">
        <v>790</v>
      </c>
      <c r="C12" s="4">
        <v>480</v>
      </c>
      <c r="D12" s="4"/>
      <c r="F12" s="6" t="s">
        <v>12</v>
      </c>
      <c r="G12" s="4">
        <v>810</v>
      </c>
      <c r="H12" s="9">
        <f t="shared" si="0"/>
        <v>753.33333333333337</v>
      </c>
      <c r="J12" s="9">
        <f t="shared" si="1"/>
        <v>56.666666666666629</v>
      </c>
      <c r="K12" s="9">
        <f t="shared" si="2"/>
        <v>56.666666666666629</v>
      </c>
      <c r="L12" s="11">
        <f t="shared" si="3"/>
        <v>6.9958847736625474E-2</v>
      </c>
    </row>
    <row r="13" spans="1:13" x14ac:dyDescent="0.25">
      <c r="A13" s="2" t="s">
        <v>12</v>
      </c>
      <c r="B13" s="4">
        <v>810</v>
      </c>
      <c r="C13" s="4">
        <v>460</v>
      </c>
      <c r="D13" s="4"/>
      <c r="F13" s="6" t="s">
        <v>13</v>
      </c>
      <c r="G13" s="4">
        <v>800</v>
      </c>
      <c r="H13" s="9">
        <f t="shared" si="0"/>
        <v>780</v>
      </c>
      <c r="J13" s="9">
        <f t="shared" si="1"/>
        <v>20</v>
      </c>
      <c r="K13" s="9">
        <f t="shared" si="2"/>
        <v>20</v>
      </c>
      <c r="L13" s="11">
        <f t="shared" si="3"/>
        <v>2.5000000000000001E-2</v>
      </c>
    </row>
    <row r="14" spans="1:13" x14ac:dyDescent="0.25">
      <c r="A14" s="2" t="s">
        <v>13</v>
      </c>
      <c r="B14" s="4">
        <v>800</v>
      </c>
      <c r="C14" s="4">
        <v>450</v>
      </c>
      <c r="D14" s="4"/>
      <c r="F14" s="6" t="s">
        <v>2</v>
      </c>
      <c r="G14" s="4">
        <v>830</v>
      </c>
      <c r="H14" s="9">
        <f t="shared" si="0"/>
        <v>800</v>
      </c>
      <c r="J14" s="9">
        <f t="shared" si="1"/>
        <v>30</v>
      </c>
      <c r="K14" s="9">
        <f t="shared" si="2"/>
        <v>30</v>
      </c>
      <c r="L14" s="11">
        <f t="shared" si="3"/>
        <v>3.614457831325301E-2</v>
      </c>
    </row>
    <row r="15" spans="1:13" x14ac:dyDescent="0.25">
      <c r="F15" s="6" t="s">
        <v>3</v>
      </c>
      <c r="G15" s="4">
        <v>836</v>
      </c>
      <c r="H15" s="9">
        <f t="shared" si="0"/>
        <v>813.33333333333337</v>
      </c>
      <c r="J15" s="9">
        <f t="shared" si="1"/>
        <v>22.666666666666629</v>
      </c>
      <c r="K15" s="9">
        <f t="shared" si="2"/>
        <v>22.666666666666629</v>
      </c>
      <c r="L15" s="11">
        <f t="shared" si="3"/>
        <v>2.7113237639553384E-2</v>
      </c>
    </row>
    <row r="16" spans="1:13" x14ac:dyDescent="0.25">
      <c r="F16" s="6" t="s">
        <v>4</v>
      </c>
      <c r="G16" s="4">
        <v>825</v>
      </c>
      <c r="H16" s="9">
        <f t="shared" si="0"/>
        <v>822</v>
      </c>
      <c r="J16" s="9">
        <f t="shared" si="1"/>
        <v>3</v>
      </c>
      <c r="K16" s="9">
        <f t="shared" si="2"/>
        <v>3</v>
      </c>
      <c r="L16" s="11">
        <f t="shared" si="3"/>
        <v>3.6363636363636364E-3</v>
      </c>
    </row>
    <row r="17" spans="6:12" x14ac:dyDescent="0.25">
      <c r="F17" s="6" t="s">
        <v>5</v>
      </c>
      <c r="G17" s="4">
        <v>810</v>
      </c>
      <c r="H17" s="9">
        <f t="shared" si="0"/>
        <v>830.33333333333337</v>
      </c>
      <c r="J17" s="9">
        <f t="shared" si="1"/>
        <v>-20.333333333333371</v>
      </c>
      <c r="K17" s="9">
        <f t="shared" si="2"/>
        <v>20.333333333333371</v>
      </c>
      <c r="L17" s="11">
        <f t="shared" si="3"/>
        <v>2.5102880658436261E-2</v>
      </c>
    </row>
    <row r="18" spans="6:12" x14ac:dyDescent="0.25">
      <c r="F18" s="6" t="s">
        <v>6</v>
      </c>
      <c r="G18" s="4">
        <v>680</v>
      </c>
      <c r="H18" s="9">
        <f t="shared" si="0"/>
        <v>823.66666666666663</v>
      </c>
      <c r="J18" s="9">
        <f t="shared" si="1"/>
        <v>-143.66666666666663</v>
      </c>
      <c r="K18" s="9">
        <f t="shared" si="2"/>
        <v>143.66666666666663</v>
      </c>
      <c r="L18" s="11">
        <f t="shared" si="3"/>
        <v>0.21127450980392151</v>
      </c>
    </row>
    <row r="19" spans="6:12" x14ac:dyDescent="0.25">
      <c r="F19" s="6" t="s">
        <v>7</v>
      </c>
      <c r="G19" s="4">
        <v>650</v>
      </c>
      <c r="H19" s="9">
        <f t="shared" si="0"/>
        <v>771.66666666666663</v>
      </c>
      <c r="J19" s="9">
        <f t="shared" si="1"/>
        <v>-121.66666666666663</v>
      </c>
      <c r="K19" s="9">
        <f t="shared" si="2"/>
        <v>121.66666666666663</v>
      </c>
      <c r="L19" s="11">
        <f t="shared" si="3"/>
        <v>0.18717948717948713</v>
      </c>
    </row>
    <row r="20" spans="6:12" x14ac:dyDescent="0.25">
      <c r="F20" s="6" t="s">
        <v>8</v>
      </c>
      <c r="G20" s="4">
        <v>660</v>
      </c>
      <c r="H20" s="9">
        <f t="shared" si="0"/>
        <v>713.33333333333337</v>
      </c>
      <c r="J20" s="9">
        <f t="shared" si="1"/>
        <v>-53.333333333333371</v>
      </c>
      <c r="K20" s="9">
        <f t="shared" si="2"/>
        <v>53.333333333333371</v>
      </c>
      <c r="L20" s="11">
        <f t="shared" si="3"/>
        <v>8.080808080808087E-2</v>
      </c>
    </row>
    <row r="21" spans="6:12" x14ac:dyDescent="0.25">
      <c r="F21" s="6" t="s">
        <v>9</v>
      </c>
      <c r="G21" s="4">
        <v>590</v>
      </c>
      <c r="H21" s="9">
        <f t="shared" si="0"/>
        <v>663.33333333333337</v>
      </c>
      <c r="J21" s="9">
        <f t="shared" si="1"/>
        <v>-73.333333333333371</v>
      </c>
      <c r="K21" s="9">
        <f t="shared" si="2"/>
        <v>73.333333333333371</v>
      </c>
      <c r="L21" s="11">
        <f t="shared" si="3"/>
        <v>0.12429378531073453</v>
      </c>
    </row>
    <row r="22" spans="6:12" x14ac:dyDescent="0.25">
      <c r="F22" s="6" t="s">
        <v>10</v>
      </c>
      <c r="G22" s="4">
        <v>590</v>
      </c>
      <c r="H22" s="9">
        <f t="shared" si="0"/>
        <v>633.33333333333337</v>
      </c>
      <c r="J22" s="9">
        <f t="shared" si="1"/>
        <v>-43.333333333333371</v>
      </c>
      <c r="K22" s="9">
        <f t="shared" si="2"/>
        <v>43.333333333333371</v>
      </c>
      <c r="L22" s="11">
        <f t="shared" si="3"/>
        <v>7.3446327683615878E-2</v>
      </c>
    </row>
    <row r="23" spans="6:12" x14ac:dyDescent="0.25">
      <c r="F23" s="6" t="s">
        <v>11</v>
      </c>
      <c r="G23" s="4">
        <v>480</v>
      </c>
      <c r="H23" s="9">
        <f t="shared" si="0"/>
        <v>613.33333333333337</v>
      </c>
      <c r="J23" s="9">
        <f t="shared" si="1"/>
        <v>-133.33333333333337</v>
      </c>
      <c r="K23" s="9">
        <f t="shared" si="2"/>
        <v>133.33333333333337</v>
      </c>
      <c r="L23" s="11">
        <f t="shared" si="3"/>
        <v>0.27777777777777785</v>
      </c>
    </row>
    <row r="24" spans="6:12" x14ac:dyDescent="0.25">
      <c r="F24" s="6" t="s">
        <v>12</v>
      </c>
      <c r="G24" s="4">
        <v>460</v>
      </c>
      <c r="H24" s="9">
        <f t="shared" si="0"/>
        <v>553.33333333333337</v>
      </c>
      <c r="J24" s="9">
        <f t="shared" si="1"/>
        <v>-93.333333333333371</v>
      </c>
      <c r="K24" s="9">
        <f t="shared" si="2"/>
        <v>93.333333333333371</v>
      </c>
      <c r="L24" s="11">
        <f t="shared" si="3"/>
        <v>0.20289855072463778</v>
      </c>
    </row>
    <row r="25" spans="6:12" x14ac:dyDescent="0.25">
      <c r="F25" s="6" t="s">
        <v>13</v>
      </c>
      <c r="G25" s="4">
        <v>450</v>
      </c>
      <c r="H25" s="9">
        <f t="shared" si="0"/>
        <v>510</v>
      </c>
      <c r="J25" s="9">
        <f t="shared" si="1"/>
        <v>-60</v>
      </c>
      <c r="K25" s="9">
        <f t="shared" si="2"/>
        <v>60</v>
      </c>
      <c r="L25" s="11">
        <f t="shared" si="3"/>
        <v>0.13333333333333333</v>
      </c>
    </row>
    <row r="26" spans="6:12" x14ac:dyDescent="0.25">
      <c r="F26" s="6" t="s">
        <v>2</v>
      </c>
      <c r="G26" s="4">
        <v>430</v>
      </c>
      <c r="H26" s="9">
        <f t="shared" si="0"/>
        <v>463.33333333333331</v>
      </c>
      <c r="J26" s="9">
        <f t="shared" si="1"/>
        <v>-33.333333333333314</v>
      </c>
      <c r="K26" s="9">
        <f t="shared" si="2"/>
        <v>33.333333333333314</v>
      </c>
      <c r="L26" s="11">
        <f t="shared" si="3"/>
        <v>7.7519379844961198E-2</v>
      </c>
    </row>
    <row r="27" spans="6:12" x14ac:dyDescent="0.25">
      <c r="F27" s="6" t="s">
        <v>3</v>
      </c>
      <c r="G27" s="4">
        <v>420</v>
      </c>
      <c r="H27" s="9">
        <f t="shared" si="0"/>
        <v>446.66666666666669</v>
      </c>
      <c r="J27" s="9">
        <f t="shared" si="1"/>
        <v>-26.666666666666686</v>
      </c>
      <c r="K27" s="9">
        <f t="shared" si="2"/>
        <v>26.666666666666686</v>
      </c>
      <c r="L27" s="11">
        <f t="shared" si="3"/>
        <v>6.3492063492063544E-2</v>
      </c>
    </row>
    <row r="28" spans="6:12" x14ac:dyDescent="0.25">
      <c r="F28" s="6" t="s">
        <v>4</v>
      </c>
      <c r="G28" s="4">
        <v>415</v>
      </c>
      <c r="H28" s="9">
        <f t="shared" si="0"/>
        <v>433.33333333333331</v>
      </c>
      <c r="J28" s="9">
        <f t="shared" si="1"/>
        <v>-18.333333333333314</v>
      </c>
      <c r="K28" s="9">
        <f t="shared" si="2"/>
        <v>18.333333333333314</v>
      </c>
      <c r="L28" s="11">
        <f t="shared" si="3"/>
        <v>4.417670682730919E-2</v>
      </c>
    </row>
    <row r="29" spans="6:12" x14ac:dyDescent="0.25">
      <c r="F29" s="6" t="s">
        <v>5</v>
      </c>
      <c r="G29" s="4">
        <v>410</v>
      </c>
      <c r="H29" s="9">
        <f t="shared" si="0"/>
        <v>421.66666666666669</v>
      </c>
      <c r="J29" s="9">
        <f t="shared" si="1"/>
        <v>-11.666666666666686</v>
      </c>
      <c r="K29" s="9">
        <f t="shared" si="2"/>
        <v>11.666666666666686</v>
      </c>
      <c r="L29" s="11">
        <f t="shared" si="3"/>
        <v>2.8455284552845576E-2</v>
      </c>
    </row>
    <row r="30" spans="6:12" x14ac:dyDescent="0.25">
      <c r="F30" s="6" t="s">
        <v>6</v>
      </c>
      <c r="G30" s="4">
        <v>400</v>
      </c>
      <c r="H30" s="9">
        <f t="shared" si="0"/>
        <v>415</v>
      </c>
      <c r="J30" s="9">
        <f t="shared" si="1"/>
        <v>-15</v>
      </c>
      <c r="K30" s="9">
        <f t="shared" si="2"/>
        <v>15</v>
      </c>
      <c r="L30" s="11">
        <f t="shared" si="3"/>
        <v>3.7499999999999999E-2</v>
      </c>
    </row>
    <row r="31" spans="6:12" x14ac:dyDescent="0.25">
      <c r="F31" s="80" t="s">
        <v>16</v>
      </c>
      <c r="G31" s="80"/>
      <c r="H31" s="9">
        <f t="shared" si="0"/>
        <v>408.33333333333331</v>
      </c>
    </row>
  </sheetData>
  <mergeCells count="4">
    <mergeCell ref="B1:D1"/>
    <mergeCell ref="A1:A2"/>
    <mergeCell ref="F31:G31"/>
    <mergeCell ref="J3:K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zoomScaleNormal="100" workbookViewId="0">
      <selection activeCell="G26" sqref="G26"/>
    </sheetView>
  </sheetViews>
  <sheetFormatPr defaultRowHeight="15" x14ac:dyDescent="0.25"/>
  <cols>
    <col min="1" max="1" width="9.7109375" customWidth="1"/>
    <col min="2" max="2" width="18.7109375" customWidth="1"/>
    <col min="3" max="3" width="18.42578125" customWidth="1"/>
    <col min="4" max="4" width="16.42578125" customWidth="1"/>
  </cols>
  <sheetData>
    <row r="1" spans="1:9" ht="30" x14ac:dyDescent="0.25">
      <c r="A1" s="7" t="s">
        <v>0</v>
      </c>
      <c r="B1" s="13" t="s">
        <v>22</v>
      </c>
      <c r="C1" s="13" t="s">
        <v>23</v>
      </c>
    </row>
    <row r="2" spans="1:9" x14ac:dyDescent="0.25">
      <c r="A2" s="2" t="s">
        <v>2</v>
      </c>
      <c r="B2" s="4">
        <v>1000</v>
      </c>
      <c r="C2" s="4">
        <f>SUM(B2:B2)</f>
        <v>1000</v>
      </c>
    </row>
    <row r="3" spans="1:9" x14ac:dyDescent="0.25">
      <c r="A3" s="2" t="s">
        <v>3</v>
      </c>
      <c r="B3" s="4">
        <v>580</v>
      </c>
      <c r="C3" s="4">
        <f>SUM(B2:B3)</f>
        <v>1580</v>
      </c>
    </row>
    <row r="4" spans="1:9" x14ac:dyDescent="0.25">
      <c r="A4" s="2" t="s">
        <v>4</v>
      </c>
      <c r="B4" s="4">
        <v>520</v>
      </c>
      <c r="C4" s="14">
        <f>SUM(B2:B4)</f>
        <v>2100</v>
      </c>
      <c r="D4" s="7" t="s">
        <v>24</v>
      </c>
    </row>
    <row r="5" spans="1:9" x14ac:dyDescent="0.25">
      <c r="A5" s="2" t="s">
        <v>5</v>
      </c>
      <c r="B5" s="4">
        <v>300</v>
      </c>
      <c r="C5" s="14">
        <f>SUM(B2:B5)</f>
        <v>2400</v>
      </c>
      <c r="D5" s="9">
        <f t="shared" ref="D5:D11" si="0">AVERAGE(B2:B4)</f>
        <v>700</v>
      </c>
      <c r="F5" s="81" t="s">
        <v>25</v>
      </c>
      <c r="G5" s="81"/>
      <c r="H5" s="81"/>
      <c r="I5" s="81"/>
    </row>
    <row r="6" spans="1:9" x14ac:dyDescent="0.25">
      <c r="A6" s="2" t="s">
        <v>6</v>
      </c>
      <c r="B6" s="4">
        <v>250</v>
      </c>
      <c r="C6" s="14">
        <f>SUM(B2:B6)</f>
        <v>2650</v>
      </c>
      <c r="D6" s="9">
        <f t="shared" si="0"/>
        <v>466.66666666666669</v>
      </c>
      <c r="F6" s="8" t="s">
        <v>26</v>
      </c>
      <c r="G6" s="8" t="s">
        <v>27</v>
      </c>
      <c r="H6" s="8" t="s">
        <v>28</v>
      </c>
      <c r="I6" s="8" t="s">
        <v>29</v>
      </c>
    </row>
    <row r="7" spans="1:9" x14ac:dyDescent="0.25">
      <c r="A7" s="2" t="s">
        <v>7</v>
      </c>
      <c r="B7" s="4">
        <v>200</v>
      </c>
      <c r="C7" s="14">
        <f>SUM(B2:B7)</f>
        <v>2850</v>
      </c>
      <c r="D7" s="9">
        <f t="shared" si="0"/>
        <v>356.66666666666669</v>
      </c>
      <c r="F7" s="8">
        <f>319.67*10 + 953.89-C10</f>
        <v>460.59000000000015</v>
      </c>
      <c r="G7" s="8">
        <f>1218.2*LN(10) + 819.4-C10</f>
        <v>-65.590839714653157</v>
      </c>
      <c r="H7" s="8">
        <f xml:space="preserve"> -19.069*10^2 + 510.36*10 + 604.29-C10</f>
        <v>110.99000000000069</v>
      </c>
      <c r="I7" s="8">
        <f>1042.1*10^0.5817-C10</f>
        <v>287.49274258485184</v>
      </c>
    </row>
    <row r="8" spans="1:9" x14ac:dyDescent="0.25">
      <c r="A8" s="2" t="s">
        <v>8</v>
      </c>
      <c r="B8" s="4">
        <v>340</v>
      </c>
      <c r="C8" s="14">
        <f>SUM(B2:B8)</f>
        <v>3190</v>
      </c>
      <c r="D8" s="9">
        <f t="shared" si="0"/>
        <v>250</v>
      </c>
    </row>
    <row r="9" spans="1:9" x14ac:dyDescent="0.25">
      <c r="A9" s="2" t="s">
        <v>9</v>
      </c>
      <c r="B9" s="4">
        <v>320</v>
      </c>
      <c r="C9" s="14">
        <f>SUM(B2:B9)</f>
        <v>3510</v>
      </c>
      <c r="D9" s="9">
        <f t="shared" si="0"/>
        <v>263.33333333333331</v>
      </c>
    </row>
    <row r="10" spans="1:9" x14ac:dyDescent="0.25">
      <c r="A10" s="2" t="s">
        <v>10</v>
      </c>
      <c r="B10" s="4">
        <v>180</v>
      </c>
      <c r="C10" s="14">
        <f>SUM(B2:B10)</f>
        <v>3690</v>
      </c>
      <c r="D10" s="9">
        <f t="shared" si="0"/>
        <v>286.66666666666669</v>
      </c>
    </row>
    <row r="11" spans="1:9" x14ac:dyDescent="0.25">
      <c r="A11" s="15" t="s">
        <v>11</v>
      </c>
      <c r="D11" s="9">
        <f t="shared" si="0"/>
        <v>280</v>
      </c>
    </row>
  </sheetData>
  <mergeCells count="1">
    <mergeCell ref="F5:I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zoomScale="90" zoomScaleNormal="90" workbookViewId="0">
      <selection activeCell="G21" sqref="G21"/>
    </sheetView>
  </sheetViews>
  <sheetFormatPr defaultRowHeight="15" x14ac:dyDescent="0.25"/>
  <cols>
    <col min="1" max="1" width="19.28515625" customWidth="1"/>
    <col min="2" max="2" width="12.42578125" customWidth="1"/>
  </cols>
  <sheetData>
    <row r="1" spans="1:11" x14ac:dyDescent="0.25">
      <c r="A1" s="82" t="s">
        <v>30</v>
      </c>
      <c r="B1" s="82" t="s">
        <v>31</v>
      </c>
      <c r="C1" s="82"/>
      <c r="D1" s="82"/>
      <c r="E1" s="82"/>
      <c r="F1" s="82"/>
      <c r="G1" s="82"/>
      <c r="H1" s="82"/>
      <c r="I1" s="82"/>
      <c r="J1" s="82"/>
      <c r="K1" s="82"/>
    </row>
    <row r="2" spans="1:11" x14ac:dyDescent="0.25">
      <c r="A2" s="82"/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1:11" x14ac:dyDescent="0.25">
      <c r="A3" t="s">
        <v>32</v>
      </c>
      <c r="B3">
        <v>1.5</v>
      </c>
      <c r="C3">
        <v>2</v>
      </c>
      <c r="D3">
        <v>2.5</v>
      </c>
      <c r="E3">
        <v>3</v>
      </c>
      <c r="F3">
        <v>3.5</v>
      </c>
      <c r="G3">
        <v>4</v>
      </c>
      <c r="H3">
        <v>4.5</v>
      </c>
      <c r="I3">
        <v>5</v>
      </c>
      <c r="J3" s="16">
        <v>5.5</v>
      </c>
      <c r="K3">
        <v>6</v>
      </c>
    </row>
    <row r="4" spans="1:11" x14ac:dyDescent="0.25">
      <c r="A4" t="s">
        <v>33</v>
      </c>
      <c r="B4">
        <v>3</v>
      </c>
      <c r="C4">
        <v>13</v>
      </c>
      <c r="D4">
        <v>25</v>
      </c>
      <c r="E4">
        <v>35</v>
      </c>
      <c r="F4">
        <v>40</v>
      </c>
      <c r="G4">
        <v>45</v>
      </c>
      <c r="H4">
        <v>48</v>
      </c>
      <c r="I4">
        <v>50</v>
      </c>
      <c r="J4">
        <v>52</v>
      </c>
    </row>
    <row r="5" spans="1:11" x14ac:dyDescent="0.25">
      <c r="A5" t="s">
        <v>34</v>
      </c>
      <c r="B5" t="e">
        <v>#N/A</v>
      </c>
      <c r="C5">
        <f t="shared" ref="C5:K5" si="0">AVERAGE(B4:C4)</f>
        <v>8</v>
      </c>
      <c r="D5">
        <f t="shared" si="0"/>
        <v>19</v>
      </c>
      <c r="E5">
        <f t="shared" si="0"/>
        <v>30</v>
      </c>
      <c r="F5">
        <f t="shared" si="0"/>
        <v>37.5</v>
      </c>
      <c r="G5">
        <f t="shared" si="0"/>
        <v>42.5</v>
      </c>
      <c r="H5">
        <f t="shared" si="0"/>
        <v>46.5</v>
      </c>
      <c r="I5">
        <f t="shared" si="0"/>
        <v>49</v>
      </c>
      <c r="J5">
        <f t="shared" si="0"/>
        <v>51</v>
      </c>
      <c r="K5">
        <f t="shared" si="0"/>
        <v>52</v>
      </c>
    </row>
    <row r="6" spans="1:11" x14ac:dyDescent="0.25">
      <c r="A6" t="s">
        <v>35</v>
      </c>
      <c r="B6" t="e">
        <v>#N/A</v>
      </c>
      <c r="C6">
        <f>B4</f>
        <v>3</v>
      </c>
      <c r="D6">
        <f t="shared" ref="D6:K6" si="1">0.7*C4+0.3*C6</f>
        <v>10</v>
      </c>
      <c r="E6">
        <f t="shared" si="1"/>
        <v>20.5</v>
      </c>
      <c r="F6">
        <f t="shared" si="1"/>
        <v>30.65</v>
      </c>
      <c r="G6">
        <f t="shared" si="1"/>
        <v>37.195</v>
      </c>
      <c r="H6">
        <f t="shared" si="1"/>
        <v>42.658499999999997</v>
      </c>
      <c r="I6">
        <f t="shared" si="1"/>
        <v>46.397549999999995</v>
      </c>
      <c r="J6">
        <f t="shared" si="1"/>
        <v>48.919264999999996</v>
      </c>
      <c r="K6">
        <f t="shared" si="1"/>
        <v>51.075779499999996</v>
      </c>
    </row>
    <row r="8" spans="1:11" x14ac:dyDescent="0.25">
      <c r="B8" t="s">
        <v>36</v>
      </c>
    </row>
    <row r="9" spans="1:11" ht="15.75" thickBot="1" x14ac:dyDescent="0.3"/>
    <row r="10" spans="1:11" x14ac:dyDescent="0.25">
      <c r="B10" s="20" t="s">
        <v>37</v>
      </c>
      <c r="C10" s="20"/>
    </row>
    <row r="11" spans="1:11" x14ac:dyDescent="0.25">
      <c r="B11" s="17" t="s">
        <v>38</v>
      </c>
      <c r="C11" s="17">
        <v>0.95376718961611284</v>
      </c>
    </row>
    <row r="12" spans="1:11" x14ac:dyDescent="0.25">
      <c r="B12" s="17" t="s">
        <v>39</v>
      </c>
      <c r="C12" s="17">
        <v>0.90967185198821809</v>
      </c>
    </row>
    <row r="13" spans="1:11" x14ac:dyDescent="0.25">
      <c r="B13" s="17" t="s">
        <v>40</v>
      </c>
      <c r="C13" s="17">
        <v>-1.2857142857142858</v>
      </c>
    </row>
    <row r="14" spans="1:11" x14ac:dyDescent="0.25">
      <c r="B14" s="17" t="s">
        <v>41</v>
      </c>
      <c r="C14" s="17">
        <v>5.5815028982501271</v>
      </c>
    </row>
    <row r="15" spans="1:11" ht="15.75" thickBot="1" x14ac:dyDescent="0.3">
      <c r="B15" s="18" t="s">
        <v>42</v>
      </c>
      <c r="C15" s="18">
        <v>1</v>
      </c>
    </row>
    <row r="17" spans="2:10" ht="15.75" thickBot="1" x14ac:dyDescent="0.3">
      <c r="B17" t="s">
        <v>43</v>
      </c>
    </row>
    <row r="18" spans="2:10" x14ac:dyDescent="0.25">
      <c r="B18" s="19"/>
      <c r="C18" s="19" t="s">
        <v>48</v>
      </c>
      <c r="D18" s="19" t="s">
        <v>49</v>
      </c>
      <c r="E18" s="19" t="s">
        <v>50</v>
      </c>
      <c r="F18" s="19" t="s">
        <v>51</v>
      </c>
      <c r="G18" s="19" t="s">
        <v>52</v>
      </c>
    </row>
    <row r="19" spans="2:10" x14ac:dyDescent="0.25">
      <c r="B19" s="17" t="s">
        <v>44</v>
      </c>
      <c r="C19" s="17">
        <v>9</v>
      </c>
      <c r="D19" s="17">
        <v>2196.1500000000005</v>
      </c>
      <c r="E19" s="17">
        <v>244.01666666666674</v>
      </c>
      <c r="F19" s="17">
        <v>70.495223295034862</v>
      </c>
      <c r="G19" s="17" t="e">
        <v>#NUM!</v>
      </c>
    </row>
    <row r="20" spans="2:10" x14ac:dyDescent="0.25">
      <c r="B20" s="17" t="s">
        <v>45</v>
      </c>
      <c r="C20" s="17">
        <v>7</v>
      </c>
      <c r="D20" s="17">
        <v>218.07222222222202</v>
      </c>
      <c r="E20" s="17">
        <v>31.153174603174573</v>
      </c>
      <c r="F20" s="17"/>
      <c r="G20" s="17"/>
    </row>
    <row r="21" spans="2:10" ht="15.75" thickBot="1" x14ac:dyDescent="0.3">
      <c r="B21" s="18" t="s">
        <v>46</v>
      </c>
      <c r="C21" s="18">
        <v>16</v>
      </c>
      <c r="D21" s="18">
        <v>2414.2222222222226</v>
      </c>
      <c r="E21" s="18"/>
      <c r="F21" s="18"/>
      <c r="G21" s="18"/>
    </row>
    <row r="22" spans="2:10" ht="15.75" thickBot="1" x14ac:dyDescent="0.3"/>
    <row r="23" spans="2:10" x14ac:dyDescent="0.25">
      <c r="B23" s="19"/>
      <c r="C23" s="19" t="s">
        <v>53</v>
      </c>
      <c r="D23" s="19" t="s">
        <v>41</v>
      </c>
      <c r="E23" s="19" t="s">
        <v>54</v>
      </c>
      <c r="F23" s="19" t="s">
        <v>55</v>
      </c>
      <c r="G23" s="19" t="s">
        <v>56</v>
      </c>
      <c r="H23" s="19" t="s">
        <v>57</v>
      </c>
      <c r="I23" s="19" t="s">
        <v>58</v>
      </c>
      <c r="J23" s="19" t="s">
        <v>59</v>
      </c>
    </row>
    <row r="24" spans="2:10" x14ac:dyDescent="0.25">
      <c r="B24" s="17" t="s">
        <v>47</v>
      </c>
      <c r="C24" s="17"/>
      <c r="D24" s="17"/>
      <c r="E24" s="17"/>
      <c r="F24" s="17"/>
      <c r="G24" s="17"/>
      <c r="H24" s="17"/>
      <c r="I24" s="17">
        <v>1.3206040408462201E-141</v>
      </c>
      <c r="J24" s="17">
        <v>1.3206040408462201E-141</v>
      </c>
    </row>
    <row r="25" spans="2:10" x14ac:dyDescent="0.25">
      <c r="B25" s="17" t="s">
        <v>60</v>
      </c>
      <c r="C25" s="17"/>
      <c r="D25" s="17"/>
      <c r="E25" s="17"/>
      <c r="F25" s="17"/>
      <c r="G25" s="17"/>
      <c r="H25" s="17"/>
      <c r="I25" s="17">
        <v>1.5845632502853543E+29</v>
      </c>
      <c r="J25" s="17">
        <v>1.5845632502853543E+29</v>
      </c>
    </row>
    <row r="26" spans="2:10" x14ac:dyDescent="0.25">
      <c r="B26" s="17" t="s">
        <v>61</v>
      </c>
      <c r="C26" s="17"/>
      <c r="D26" s="17"/>
      <c r="E26" s="17"/>
      <c r="F26" s="17"/>
      <c r="G26" s="17"/>
      <c r="H26" s="17"/>
      <c r="I26" s="17">
        <v>0</v>
      </c>
      <c r="J26" s="17">
        <v>0</v>
      </c>
    </row>
    <row r="27" spans="2:10" x14ac:dyDescent="0.25">
      <c r="B27" s="17" t="s">
        <v>62</v>
      </c>
      <c r="C27" s="17"/>
      <c r="D27" s="17"/>
      <c r="E27" s="17"/>
      <c r="F27" s="17"/>
      <c r="G27" s="17"/>
      <c r="H27" s="17"/>
      <c r="I27" s="17">
        <v>0</v>
      </c>
      <c r="J27" s="17">
        <v>0</v>
      </c>
    </row>
    <row r="28" spans="2:10" x14ac:dyDescent="0.25">
      <c r="B28" s="17" t="s">
        <v>63</v>
      </c>
      <c r="C28" s="17"/>
      <c r="D28" s="17"/>
      <c r="E28" s="17"/>
      <c r="F28" s="17"/>
      <c r="G28" s="17"/>
      <c r="H28" s="17"/>
      <c r="I28" s="17">
        <v>0</v>
      </c>
      <c r="J28" s="17">
        <v>0</v>
      </c>
    </row>
    <row r="29" spans="2:10" x14ac:dyDescent="0.25">
      <c r="B29" s="17" t="s">
        <v>64</v>
      </c>
      <c r="C29" s="17"/>
      <c r="D29" s="17"/>
      <c r="E29" s="17"/>
      <c r="F29" s="17"/>
      <c r="G29" s="17"/>
      <c r="H29" s="17"/>
      <c r="I29" s="17">
        <v>0</v>
      </c>
      <c r="J29" s="17">
        <v>0</v>
      </c>
    </row>
    <row r="30" spans="2:10" x14ac:dyDescent="0.25">
      <c r="B30" s="17" t="s">
        <v>65</v>
      </c>
      <c r="C30" s="17"/>
      <c r="D30" s="17"/>
      <c r="E30" s="17"/>
      <c r="F30" s="17"/>
      <c r="G30" s="17"/>
      <c r="H30" s="17"/>
      <c r="I30" s="17">
        <v>0</v>
      </c>
      <c r="J30" s="17">
        <v>0</v>
      </c>
    </row>
    <row r="31" spans="2:10" x14ac:dyDescent="0.25">
      <c r="B31" s="17" t="s">
        <v>66</v>
      </c>
      <c r="C31" s="17">
        <v>0</v>
      </c>
      <c r="D31" s="17">
        <v>0</v>
      </c>
      <c r="E31" s="17">
        <v>65535</v>
      </c>
      <c r="F31" s="17" t="e">
        <v>#NUM!</v>
      </c>
      <c r="G31" s="17">
        <v>0</v>
      </c>
      <c r="H31" s="17">
        <v>0</v>
      </c>
      <c r="I31" s="17">
        <v>0</v>
      </c>
      <c r="J31" s="17">
        <v>0</v>
      </c>
    </row>
    <row r="32" spans="2:10" x14ac:dyDescent="0.25">
      <c r="B32" s="17" t="s">
        <v>67</v>
      </c>
      <c r="C32" s="17">
        <v>-7.7944444444444301</v>
      </c>
      <c r="D32" s="17">
        <v>5.3761717889271736</v>
      </c>
      <c r="E32" s="17">
        <v>-1.4498131292043084</v>
      </c>
      <c r="F32" s="17" t="e">
        <v>#NUM!</v>
      </c>
      <c r="G32" s="17">
        <v>-20.507070637270591</v>
      </c>
      <c r="H32" s="17">
        <v>4.9181817483817305</v>
      </c>
      <c r="I32" s="17">
        <v>-20.507070637270591</v>
      </c>
      <c r="J32" s="17">
        <v>4.9181817483817305</v>
      </c>
    </row>
    <row r="33" spans="2:10" ht="15.75" thickBot="1" x14ac:dyDescent="0.3">
      <c r="B33" s="18" t="s">
        <v>68</v>
      </c>
      <c r="C33" s="18">
        <v>12.099999999999996</v>
      </c>
      <c r="D33" s="18">
        <v>1.4411378514487447</v>
      </c>
      <c r="E33" s="18">
        <v>8.3961433584137204</v>
      </c>
      <c r="F33" s="18">
        <v>6.686190255355E-5</v>
      </c>
      <c r="G33" s="18">
        <v>8.6922504865759738</v>
      </c>
      <c r="H33" s="18">
        <v>15.507749513424018</v>
      </c>
      <c r="I33" s="18">
        <v>8.6922504865759738</v>
      </c>
      <c r="J33" s="18">
        <v>15.507749513424018</v>
      </c>
    </row>
    <row r="37" spans="2:10" x14ac:dyDescent="0.25">
      <c r="B37" t="s">
        <v>69</v>
      </c>
    </row>
    <row r="38" spans="2:10" ht="15.75" thickBot="1" x14ac:dyDescent="0.3"/>
    <row r="39" spans="2:10" x14ac:dyDescent="0.25">
      <c r="B39" s="19" t="s">
        <v>70</v>
      </c>
      <c r="C39" s="19" t="s">
        <v>71</v>
      </c>
      <c r="D39" s="19" t="s">
        <v>72</v>
      </c>
    </row>
    <row r="40" spans="2:10" ht="15.75" thickBot="1" x14ac:dyDescent="0.3">
      <c r="B40" s="18">
        <v>1</v>
      </c>
      <c r="C40" s="18">
        <v>44.260550579367802</v>
      </c>
      <c r="D40" s="18">
        <v>-41.260550579367802</v>
      </c>
    </row>
  </sheetData>
  <mergeCells count="2">
    <mergeCell ref="A1:A2"/>
    <mergeCell ref="B1:K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1"/>
  <sheetViews>
    <sheetView topLeftCell="A13" workbookViewId="0">
      <selection activeCell="D13" sqref="D13"/>
    </sheetView>
  </sheetViews>
  <sheetFormatPr defaultRowHeight="15" x14ac:dyDescent="0.25"/>
  <cols>
    <col min="2" max="2" width="23.5703125" customWidth="1"/>
    <col min="3" max="3" width="18.42578125" customWidth="1"/>
    <col min="4" max="4" width="10.85546875" customWidth="1"/>
    <col min="5" max="5" width="18" customWidth="1"/>
    <col min="6" max="6" width="19.42578125" customWidth="1"/>
    <col min="7" max="7" width="13.28515625" customWidth="1"/>
  </cols>
  <sheetData>
    <row r="1" spans="1:27" x14ac:dyDescent="0.25">
      <c r="A1" s="82" t="s">
        <v>73</v>
      </c>
      <c r="B1" s="82"/>
      <c r="C1" s="8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3" t="s">
        <v>74</v>
      </c>
      <c r="B2" s="3" t="s">
        <v>75</v>
      </c>
      <c r="C2" s="3" t="s">
        <v>76</v>
      </c>
      <c r="D2" s="1"/>
      <c r="E2" s="21" t="s">
        <v>77</v>
      </c>
      <c r="F2" s="22" t="s">
        <v>78</v>
      </c>
      <c r="G2" s="22" t="s">
        <v>79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3">
        <v>1</v>
      </c>
      <c r="B3" s="3">
        <v>26289557</v>
      </c>
      <c r="C3" s="3">
        <v>10353656</v>
      </c>
      <c r="D3" s="1"/>
      <c r="E3" t="s">
        <v>80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3">
        <v>2</v>
      </c>
      <c r="B4" s="3">
        <v>34071340</v>
      </c>
      <c r="C4" s="3">
        <v>14843000</v>
      </c>
      <c r="D4" s="1"/>
      <c r="E4" t="s">
        <v>80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5">
      <c r="A5" s="3">
        <v>3</v>
      </c>
      <c r="B5" s="3">
        <v>48201355</v>
      </c>
      <c r="C5" s="3">
        <v>15791444</v>
      </c>
      <c r="D5" s="1"/>
      <c r="E5" t="s">
        <v>80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3">
        <v>4</v>
      </c>
      <c r="B6" s="3">
        <v>61744729</v>
      </c>
      <c r="C6" s="3">
        <v>19894028</v>
      </c>
      <c r="D6" s="1"/>
      <c r="E6">
        <f t="shared" ref="E6:E13" si="0">AVERAGE(C3:C5)</f>
        <v>13662700</v>
      </c>
      <c r="F6" s="1">
        <f>ABS(C6-E6)</f>
        <v>6231328</v>
      </c>
      <c r="G6" s="23">
        <f>F6/C6</f>
        <v>0.31322605959939337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3">
        <v>5</v>
      </c>
      <c r="B7" s="3">
        <v>79117945</v>
      </c>
      <c r="C7" s="3">
        <v>12544085</v>
      </c>
      <c r="D7" s="1"/>
      <c r="E7">
        <f t="shared" si="0"/>
        <v>16842824</v>
      </c>
      <c r="F7" s="1">
        <f t="shared" ref="F7:F12" si="1">ABS(C7-E7)</f>
        <v>4298739</v>
      </c>
      <c r="G7" s="23">
        <f t="shared" ref="G7:G12" si="2">F7/C7</f>
        <v>0.34269051907731812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3">
        <v>6</v>
      </c>
      <c r="B8" s="3">
        <v>115533261</v>
      </c>
      <c r="C8" s="3">
        <v>32094015</v>
      </c>
      <c r="D8" s="1"/>
      <c r="E8">
        <f t="shared" si="0"/>
        <v>16076519</v>
      </c>
      <c r="F8" s="1">
        <f t="shared" si="1"/>
        <v>16017496</v>
      </c>
      <c r="G8" s="23">
        <f t="shared" si="2"/>
        <v>0.49908046718367893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3">
        <v>7</v>
      </c>
      <c r="B9" s="3">
        <v>147302825</v>
      </c>
      <c r="C9" s="3">
        <v>37025594</v>
      </c>
      <c r="D9" s="1"/>
      <c r="E9">
        <f t="shared" si="0"/>
        <v>21510709.333333332</v>
      </c>
      <c r="F9" s="1">
        <f t="shared" si="1"/>
        <v>15514884.666666668</v>
      </c>
      <c r="G9" s="23">
        <f t="shared" si="2"/>
        <v>0.41903135076419484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3">
        <v>8</v>
      </c>
      <c r="B10" s="3">
        <v>188580221</v>
      </c>
      <c r="C10" s="3">
        <v>39778176</v>
      </c>
      <c r="D10" s="1"/>
      <c r="E10">
        <f t="shared" si="0"/>
        <v>27221231.333333332</v>
      </c>
      <c r="F10" s="1">
        <f t="shared" si="1"/>
        <v>12556944.666666668</v>
      </c>
      <c r="G10" s="23">
        <f t="shared" si="2"/>
        <v>0.31567421961898573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3">
        <v>9</v>
      </c>
      <c r="B11" s="3">
        <v>197655625</v>
      </c>
      <c r="C11" s="3">
        <v>203020361</v>
      </c>
      <c r="D11" s="1"/>
      <c r="E11">
        <f t="shared" si="0"/>
        <v>36299261.666666664</v>
      </c>
      <c r="F11" s="1">
        <f t="shared" si="1"/>
        <v>166721099.33333334</v>
      </c>
      <c r="G11" s="23">
        <f t="shared" si="2"/>
        <v>0.82120383646314832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3">
        <v>10</v>
      </c>
      <c r="B12" s="3">
        <v>216130036</v>
      </c>
      <c r="C12" s="3">
        <v>27428577</v>
      </c>
      <c r="D12" s="1"/>
      <c r="E12">
        <f t="shared" si="0"/>
        <v>93274710.333333328</v>
      </c>
      <c r="F12" s="1">
        <f t="shared" si="1"/>
        <v>65846133.333333328</v>
      </c>
      <c r="G12" s="23">
        <f t="shared" si="2"/>
        <v>2.40063979014782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24">
        <v>250000000</v>
      </c>
      <c r="C13" s="1"/>
      <c r="D13" s="1"/>
      <c r="E13">
        <f t="shared" si="0"/>
        <v>90075704.666666672</v>
      </c>
      <c r="F13" s="1" t="s">
        <v>20</v>
      </c>
      <c r="G13" s="23">
        <v>5.1120000000000001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1"/>
      <c r="D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3" t="s">
        <v>74</v>
      </c>
      <c r="B15" s="3" t="s">
        <v>75</v>
      </c>
      <c r="C15" s="3" t="s">
        <v>76</v>
      </c>
      <c r="D15" s="1"/>
      <c r="E15" s="21" t="s">
        <v>77</v>
      </c>
      <c r="F15" s="22" t="s">
        <v>78</v>
      </c>
      <c r="G15" s="22" t="s">
        <v>79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3">
        <v>1</v>
      </c>
      <c r="B16" s="3">
        <v>26289557</v>
      </c>
      <c r="C16" s="3">
        <v>10353656</v>
      </c>
      <c r="D16" s="1"/>
      <c r="E16" t="s">
        <v>80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3">
        <v>2</v>
      </c>
      <c r="B17" s="3">
        <v>34071340</v>
      </c>
      <c r="C17" s="3">
        <v>14843000</v>
      </c>
      <c r="D17" s="1"/>
      <c r="E17">
        <f>C16</f>
        <v>10353656</v>
      </c>
      <c r="F17" s="1">
        <f>ABS(C17-E17)</f>
        <v>4489344</v>
      </c>
      <c r="G17" s="23">
        <f>F17/C17</f>
        <v>0.30245529879404431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3">
        <v>3</v>
      </c>
      <c r="B18" s="3">
        <v>48201355</v>
      </c>
      <c r="C18" s="3">
        <v>15791444</v>
      </c>
      <c r="D18" s="1"/>
      <c r="E18">
        <f t="shared" ref="E18:E26" si="3">0.7*C17+0.3*E17</f>
        <v>13496196.800000001</v>
      </c>
      <c r="F18" s="1">
        <f t="shared" ref="F18:F25" si="4">ABS(C18-E18)</f>
        <v>2295247.1999999993</v>
      </c>
      <c r="G18" s="23">
        <f t="shared" ref="G18:G24" si="5">F18/C18</f>
        <v>0.14534751856764963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3">
        <v>4</v>
      </c>
      <c r="B19" s="3">
        <v>61744729</v>
      </c>
      <c r="C19" s="3">
        <v>19894028</v>
      </c>
      <c r="D19" s="1"/>
      <c r="E19">
        <f t="shared" si="3"/>
        <v>15102869.84</v>
      </c>
      <c r="F19" s="1">
        <f t="shared" si="4"/>
        <v>4791158.16</v>
      </c>
      <c r="G19" s="23">
        <f t="shared" si="5"/>
        <v>0.24083399098463118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3">
        <v>5</v>
      </c>
      <c r="B20" s="3">
        <v>79117945</v>
      </c>
      <c r="C20" s="3">
        <v>12544085</v>
      </c>
      <c r="D20" s="1"/>
      <c r="E20">
        <f t="shared" si="3"/>
        <v>18456680.552000001</v>
      </c>
      <c r="F20" s="1">
        <f t="shared" si="4"/>
        <v>5912595.5520000011</v>
      </c>
      <c r="G20" s="23">
        <f t="shared" si="5"/>
        <v>0.47134530354346299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3">
        <v>6</v>
      </c>
      <c r="B21" s="3">
        <v>115533261</v>
      </c>
      <c r="C21" s="3">
        <v>32094015</v>
      </c>
      <c r="D21" s="1"/>
      <c r="E21">
        <f t="shared" si="3"/>
        <v>14317863.6656</v>
      </c>
      <c r="F21" s="1">
        <f t="shared" si="4"/>
        <v>17776151.334399998</v>
      </c>
      <c r="G21" s="23">
        <f t="shared" si="5"/>
        <v>0.55387745454721071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3">
        <v>7</v>
      </c>
      <c r="B22" s="3">
        <v>147302825</v>
      </c>
      <c r="C22" s="3">
        <v>37025594</v>
      </c>
      <c r="D22" s="1"/>
      <c r="E22">
        <f t="shared" si="3"/>
        <v>26761169.599679999</v>
      </c>
      <c r="F22" s="1">
        <f t="shared" si="4"/>
        <v>10264424.400320001</v>
      </c>
      <c r="G22" s="23">
        <f t="shared" si="5"/>
        <v>0.27722511083333329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3">
        <v>8</v>
      </c>
      <c r="B23" s="3">
        <v>188580221</v>
      </c>
      <c r="C23" s="3">
        <v>39778176</v>
      </c>
      <c r="D23" s="1"/>
      <c r="E23">
        <f t="shared" si="3"/>
        <v>33946266.679903999</v>
      </c>
      <c r="F23" s="1">
        <f t="shared" si="4"/>
        <v>5831909.320096001</v>
      </c>
      <c r="G23" s="23">
        <f t="shared" si="5"/>
        <v>0.1466107777313872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3">
        <v>9</v>
      </c>
      <c r="B24" s="3">
        <v>197655625</v>
      </c>
      <c r="C24" s="3">
        <v>203020361</v>
      </c>
      <c r="D24" s="1"/>
      <c r="E24">
        <f t="shared" si="3"/>
        <v>38028603.2039712</v>
      </c>
      <c r="F24" s="1">
        <f t="shared" si="4"/>
        <v>164991757.79602879</v>
      </c>
      <c r="G24" s="23">
        <f t="shared" si="5"/>
        <v>0.81268576700062511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3">
        <v>10</v>
      </c>
      <c r="B25" s="3">
        <v>216130036</v>
      </c>
      <c r="C25" s="3">
        <v>27428577</v>
      </c>
      <c r="D25" s="1"/>
      <c r="E25">
        <f t="shared" si="3"/>
        <v>153522833.66119134</v>
      </c>
      <c r="F25" s="1">
        <f t="shared" si="4"/>
        <v>126094256.66119134</v>
      </c>
      <c r="G25" s="23">
        <f>F25/C25</f>
        <v>4.5971855069692946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24">
        <v>250000000</v>
      </c>
      <c r="C26" s="1"/>
      <c r="D26" s="1"/>
      <c r="E26">
        <f t="shared" si="3"/>
        <v>65256853.9983574</v>
      </c>
      <c r="F26" s="1"/>
      <c r="G26" s="23" t="e">
        <f>F26/C26</f>
        <v>#DIV/0!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t="s">
        <v>81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thickBot="1" x14ac:dyDescent="0.3"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25" t="s">
        <v>82</v>
      </c>
      <c r="B32" s="25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7" t="s">
        <v>83</v>
      </c>
      <c r="B33" s="17">
        <v>0.54828290058105056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7" t="s">
        <v>84</v>
      </c>
      <c r="B34" s="17">
        <v>0.30061413906957013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7" t="s">
        <v>85</v>
      </c>
      <c r="B35" s="17">
        <v>0.21319090645326638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7" t="s">
        <v>86</v>
      </c>
      <c r="B36" s="17">
        <v>51250392.870402969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thickBot="1" x14ac:dyDescent="0.3">
      <c r="A37" s="18" t="s">
        <v>87</v>
      </c>
      <c r="B37" s="18">
        <v>10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thickBot="1" x14ac:dyDescent="0.3">
      <c r="A39" t="s">
        <v>88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26"/>
      <c r="B40" s="26" t="s">
        <v>48</v>
      </c>
      <c r="C40" s="26" t="s">
        <v>49</v>
      </c>
      <c r="D40" s="26" t="s">
        <v>50</v>
      </c>
      <c r="E40" s="26" t="s">
        <v>51</v>
      </c>
      <c r="F40" s="26" t="s">
        <v>89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7" t="s">
        <v>90</v>
      </c>
      <c r="B41" s="17">
        <v>1</v>
      </c>
      <c r="C41" s="17">
        <v>9031854651927548</v>
      </c>
      <c r="D41" s="17">
        <v>9031854651927548</v>
      </c>
      <c r="E41" s="17">
        <v>3.4386069935088166</v>
      </c>
      <c r="F41" s="17">
        <v>0.1008016362562096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7" t="s">
        <v>91</v>
      </c>
      <c r="B42" s="17">
        <v>8</v>
      </c>
      <c r="C42" s="17">
        <v>2.1012822154965212E+16</v>
      </c>
      <c r="D42" s="17">
        <v>2626602769370651.5</v>
      </c>
      <c r="E42" s="17"/>
      <c r="F42" s="17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thickBot="1" x14ac:dyDescent="0.3">
      <c r="A43" s="18" t="s">
        <v>92</v>
      </c>
      <c r="B43" s="18">
        <v>9</v>
      </c>
      <c r="C43" s="18">
        <v>3.004467680689276E+16</v>
      </c>
      <c r="D43" s="18"/>
      <c r="E43" s="18"/>
      <c r="F43" s="18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thickBot="1" x14ac:dyDescent="0.3"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26"/>
      <c r="B45" s="26" t="s">
        <v>93</v>
      </c>
      <c r="C45" s="26" t="s">
        <v>86</v>
      </c>
      <c r="D45" s="26" t="s">
        <v>94</v>
      </c>
      <c r="E45" s="26" t="s">
        <v>95</v>
      </c>
      <c r="F45" s="26" t="s">
        <v>96</v>
      </c>
      <c r="G45" s="26" t="s">
        <v>97</v>
      </c>
      <c r="H45" s="26" t="s">
        <v>98</v>
      </c>
      <c r="I45" s="26" t="s">
        <v>99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7" t="s">
        <v>100</v>
      </c>
      <c r="B46" s="17">
        <v>-7901158.2514364272</v>
      </c>
      <c r="C46" s="17">
        <v>31080593.102332387</v>
      </c>
      <c r="D46" s="17">
        <v>-0.25421516974988162</v>
      </c>
      <c r="E46" s="17">
        <v>0.80574149067948164</v>
      </c>
      <c r="F46" s="17">
        <v>-79573134.470013022</v>
      </c>
      <c r="G46" s="17">
        <v>63770817.967140168</v>
      </c>
      <c r="H46" s="17">
        <v>-79573134.470013022</v>
      </c>
      <c r="I46" s="17">
        <v>63770817.967140168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thickBot="1" x14ac:dyDescent="0.3">
      <c r="A47" s="18" t="s">
        <v>101</v>
      </c>
      <c r="B47" s="18">
        <v>0.44120998798936595</v>
      </c>
      <c r="C47" s="18">
        <v>0.237932662399716</v>
      </c>
      <c r="D47" s="18">
        <v>1.8543481316917865</v>
      </c>
      <c r="E47" s="18">
        <v>0.10080163625620943</v>
      </c>
      <c r="F47" s="18">
        <v>-0.10746371540451616</v>
      </c>
      <c r="G47" s="18">
        <v>0.98988369138324805</v>
      </c>
      <c r="H47" s="18">
        <v>-0.10746371540451616</v>
      </c>
      <c r="I47" s="18">
        <v>0.98988369138324805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t="s">
        <v>102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thickBot="1" x14ac:dyDescent="0.3"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26" t="s">
        <v>103</v>
      </c>
      <c r="B53" s="26" t="s">
        <v>104</v>
      </c>
      <c r="C53" s="26" t="s">
        <v>105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7">
        <v>1</v>
      </c>
      <c r="B54" s="17">
        <v>3698056.8767793234</v>
      </c>
      <c r="C54" s="17">
        <v>6655599.1232206766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7">
        <v>2</v>
      </c>
      <c r="B55" s="17">
        <v>7131457.260745177</v>
      </c>
      <c r="C55" s="17">
        <v>7711542.739254823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7">
        <v>3</v>
      </c>
      <c r="B56" s="17">
        <v>13365761.009184737</v>
      </c>
      <c r="C56" s="17">
        <v>2425682.9908152632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7">
        <v>4</v>
      </c>
      <c r="B57" s="17">
        <v>19341232.889060229</v>
      </c>
      <c r="C57" s="17">
        <v>552795.11093977094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7">
        <v>5</v>
      </c>
      <c r="B58" s="17">
        <v>27006469.311756887</v>
      </c>
      <c r="C58" s="17">
        <v>-14462384.311756887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7">
        <v>6</v>
      </c>
      <c r="B59" s="17">
        <v>43073270.446745858</v>
      </c>
      <c r="C59" s="17">
        <v>-10979255.446745858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7">
        <v>7</v>
      </c>
      <c r="B60" s="17">
        <v>57090319.39761325</v>
      </c>
      <c r="C60" s="17">
        <v>-20064725.39761325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7">
        <v>8</v>
      </c>
      <c r="B61" s="17">
        <v>75302318.791005552</v>
      </c>
      <c r="C61" s="17">
        <v>-35524142.791005552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7">
        <v>9</v>
      </c>
      <c r="B62" s="17">
        <v>79306477.680844188</v>
      </c>
      <c r="C62" s="17">
        <v>123713883.31915581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thickBot="1" x14ac:dyDescent="0.3">
      <c r="A63" s="18">
        <v>10</v>
      </c>
      <c r="B63" s="18">
        <v>87457572.336264804</v>
      </c>
      <c r="C63" s="18">
        <v>-60028995.336264804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3" t="s">
        <v>74</v>
      </c>
      <c r="B68" s="3" t="s">
        <v>75</v>
      </c>
      <c r="C68" s="3" t="s">
        <v>76</v>
      </c>
      <c r="D68" s="3" t="s">
        <v>75</v>
      </c>
      <c r="E68" s="3" t="s">
        <v>76</v>
      </c>
      <c r="F68" s="1"/>
      <c r="G68" s="22" t="s">
        <v>106</v>
      </c>
      <c r="H68" s="22" t="s">
        <v>107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3">
        <v>1</v>
      </c>
      <c r="B69" s="27">
        <v>26289557000</v>
      </c>
      <c r="C69" s="28">
        <v>10353656000</v>
      </c>
      <c r="D69" s="29"/>
      <c r="E69" s="29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3">
        <v>2</v>
      </c>
      <c r="B70" s="30">
        <v>34071340000</v>
      </c>
      <c r="C70" s="28">
        <v>14843000000</v>
      </c>
      <c r="D70" s="30">
        <v>26289557000</v>
      </c>
      <c r="E70" s="28">
        <v>10353656000</v>
      </c>
      <c r="F70" s="1"/>
      <c r="G70" s="31">
        <f>$B$81+B69*$B$82</f>
        <v>44193106442</v>
      </c>
      <c r="H70" s="31">
        <f>$C$81+C69*$C$82</f>
        <v>44241302336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3">
        <v>3</v>
      </c>
      <c r="B71" s="30">
        <v>48201355000</v>
      </c>
      <c r="C71" s="28">
        <v>15791444000</v>
      </c>
      <c r="D71" s="30">
        <v>34071340000</v>
      </c>
      <c r="E71" s="28">
        <v>14843000000</v>
      </c>
      <c r="F71" s="1"/>
      <c r="G71" s="31">
        <f t="shared" ref="G71:G80" si="6">$B$81+B70*$B$82</f>
        <v>52286160762</v>
      </c>
      <c r="H71" s="31">
        <f t="shared" ref="H71:H80" si="7">$C$81+C70*$C$82</f>
        <v>44304153152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3">
        <v>4</v>
      </c>
      <c r="B72" s="30">
        <v>61744729000</v>
      </c>
      <c r="C72" s="28">
        <v>19894028000</v>
      </c>
      <c r="D72" s="30">
        <v>48201355000</v>
      </c>
      <c r="E72" s="28">
        <v>15791444000</v>
      </c>
      <c r="F72" s="1"/>
      <c r="G72" s="31">
        <f t="shared" si="6"/>
        <v>66981376362</v>
      </c>
      <c r="H72" s="31">
        <f t="shared" si="7"/>
        <v>44317431368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3">
        <v>5</v>
      </c>
      <c r="B73" s="30">
        <v>79117945000</v>
      </c>
      <c r="C73" s="28">
        <v>12544085000</v>
      </c>
      <c r="D73" s="30">
        <v>61744729000</v>
      </c>
      <c r="E73" s="28">
        <v>19894028000</v>
      </c>
      <c r="F73" s="1"/>
      <c r="G73" s="31">
        <f t="shared" si="6"/>
        <v>81066485322</v>
      </c>
      <c r="H73" s="31">
        <f t="shared" si="7"/>
        <v>44374867544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3">
        <v>6</v>
      </c>
      <c r="B74" s="30">
        <v>115533261000</v>
      </c>
      <c r="C74" s="28">
        <v>32094015000</v>
      </c>
      <c r="D74" s="30">
        <v>79117945000</v>
      </c>
      <c r="E74" s="28">
        <v>12544085000</v>
      </c>
      <c r="F74" s="1"/>
      <c r="G74" s="31">
        <f t="shared" si="6"/>
        <v>99134629962</v>
      </c>
      <c r="H74" s="31">
        <f t="shared" si="7"/>
        <v>44271968342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3">
        <v>7</v>
      </c>
      <c r="B75" s="30">
        <v>147302825000</v>
      </c>
      <c r="C75" s="28">
        <v>37025594000</v>
      </c>
      <c r="D75" s="30">
        <v>115533261000</v>
      </c>
      <c r="E75" s="28">
        <v>32094015000</v>
      </c>
      <c r="F75" s="1"/>
      <c r="G75" s="31">
        <f t="shared" si="6"/>
        <v>137006558602</v>
      </c>
      <c r="H75" s="31">
        <f t="shared" si="7"/>
        <v>44545667362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3">
        <v>8</v>
      </c>
      <c r="B76" s="30">
        <v>188580221000</v>
      </c>
      <c r="C76" s="28">
        <v>39778176000</v>
      </c>
      <c r="D76" s="30">
        <v>147302825000</v>
      </c>
      <c r="E76" s="28">
        <v>37025594000</v>
      </c>
      <c r="F76" s="1"/>
      <c r="G76" s="31">
        <f t="shared" si="6"/>
        <v>170046905162</v>
      </c>
      <c r="H76" s="31">
        <f t="shared" si="7"/>
        <v>44614709468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3">
        <v>9</v>
      </c>
      <c r="B77" s="30">
        <v>197655625000</v>
      </c>
      <c r="C77" s="28">
        <v>203020361000</v>
      </c>
      <c r="D77" s="30">
        <v>188580221000</v>
      </c>
      <c r="E77" s="28">
        <v>39778176000</v>
      </c>
      <c r="F77" s="1"/>
      <c r="G77" s="31">
        <f t="shared" si="6"/>
        <v>212975397002</v>
      </c>
      <c r="H77" s="31">
        <f t="shared" si="7"/>
        <v>44653245616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3">
        <v>10</v>
      </c>
      <c r="B78" s="30">
        <v>216130036000</v>
      </c>
      <c r="C78" s="28">
        <v>27428577000</v>
      </c>
      <c r="D78" s="30">
        <v>197655625000</v>
      </c>
      <c r="E78" s="28">
        <v>203020361000</v>
      </c>
      <c r="F78" s="1"/>
      <c r="G78" s="31">
        <f t="shared" si="6"/>
        <v>222413817162</v>
      </c>
      <c r="H78" s="31">
        <f t="shared" si="7"/>
        <v>46938636206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29"/>
      <c r="C79" s="29"/>
      <c r="D79" s="30"/>
      <c r="E79" s="28">
        <v>46938636</v>
      </c>
      <c r="F79" s="1"/>
      <c r="G79" s="31">
        <f t="shared" si="6"/>
        <v>241627204602</v>
      </c>
      <c r="H79" s="31">
        <f t="shared" si="7"/>
        <v>44480351230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31">
        <f t="shared" si="6"/>
        <v>16851967162</v>
      </c>
      <c r="H80" s="31">
        <f t="shared" si="7"/>
        <v>44096351152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 t="s">
        <v>108</v>
      </c>
      <c r="B81" s="32">
        <v>16851967162</v>
      </c>
      <c r="C81" s="32">
        <v>44096351152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 t="s">
        <v>109</v>
      </c>
      <c r="B82" s="33">
        <v>1.04</v>
      </c>
      <c r="C82" s="33">
        <v>1.4E-2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t="s">
        <v>81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75" thickBot="1" x14ac:dyDescent="0.3"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25" t="s">
        <v>82</v>
      </c>
      <c r="B104" s="25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7" t="s">
        <v>83</v>
      </c>
      <c r="B105" s="17">
        <v>0.54828290058105067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7" t="s">
        <v>84</v>
      </c>
      <c r="B106" s="17">
        <v>0.30061413906957035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7" t="s">
        <v>85</v>
      </c>
      <c r="B107" s="17">
        <v>0.21319090645326666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7" t="s">
        <v>86</v>
      </c>
      <c r="B108" s="17">
        <v>63687846657.678558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75" thickBot="1" x14ac:dyDescent="0.3">
      <c r="A109" s="18" t="s">
        <v>87</v>
      </c>
      <c r="B109" s="18">
        <v>10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75" thickBot="1" x14ac:dyDescent="0.3">
      <c r="A111" t="s">
        <v>88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26"/>
      <c r="B112" s="26" t="s">
        <v>48</v>
      </c>
      <c r="C112" s="26" t="s">
        <v>49</v>
      </c>
      <c r="D112" s="26" t="s">
        <v>50</v>
      </c>
      <c r="E112" s="26" t="s">
        <v>51</v>
      </c>
      <c r="F112" s="26" t="s">
        <v>89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7" t="s">
        <v>90</v>
      </c>
      <c r="B113" s="17">
        <v>1</v>
      </c>
      <c r="C113" s="17">
        <v>1.3947477601035296E+22</v>
      </c>
      <c r="D113" s="17">
        <v>1.3947477601035296E+22</v>
      </c>
      <c r="E113" s="17">
        <v>3.438606993508821</v>
      </c>
      <c r="F113" s="17">
        <v>0.10080163625620943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7" t="s">
        <v>91</v>
      </c>
      <c r="B114" s="17">
        <v>8</v>
      </c>
      <c r="C114" s="17">
        <v>3.2449134495135825E+22</v>
      </c>
      <c r="D114" s="17">
        <v>4.0561418118919781E+21</v>
      </c>
      <c r="E114" s="17"/>
      <c r="F114" s="17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75" thickBot="1" x14ac:dyDescent="0.3">
      <c r="A115" s="18" t="s">
        <v>92</v>
      </c>
      <c r="B115" s="18">
        <v>9</v>
      </c>
      <c r="C115" s="18">
        <v>4.6396612096171121E+22</v>
      </c>
      <c r="D115" s="18"/>
      <c r="E115" s="18"/>
      <c r="F115" s="18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75" thickBot="1" x14ac:dyDescent="0.3"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26"/>
      <c r="B117" s="26" t="s">
        <v>93</v>
      </c>
      <c r="C117" s="26" t="s">
        <v>86</v>
      </c>
      <c r="D117" s="26" t="s">
        <v>94</v>
      </c>
      <c r="E117" s="26" t="s">
        <v>95</v>
      </c>
      <c r="F117" s="26" t="s">
        <v>96</v>
      </c>
      <c r="G117" s="26" t="s">
        <v>97</v>
      </c>
      <c r="H117" s="26" t="s">
        <v>98</v>
      </c>
      <c r="I117" s="26" t="s">
        <v>99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7" t="s">
        <v>100</v>
      </c>
      <c r="B118" s="17">
        <v>83338806404.438812</v>
      </c>
      <c r="C118" s="17">
        <v>25211812010.998909</v>
      </c>
      <c r="D118" s="17">
        <v>3.3055460816573361</v>
      </c>
      <c r="E118" s="17">
        <v>1.0769447291321638E-2</v>
      </c>
      <c r="F118" s="17">
        <v>25200263651.085236</v>
      </c>
      <c r="G118" s="17">
        <v>141477349157.79239</v>
      </c>
      <c r="H118" s="17">
        <v>25200263651.085236</v>
      </c>
      <c r="I118" s="17">
        <v>141477349157.79239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75" thickBot="1" x14ac:dyDescent="0.3">
      <c r="A119" s="18" t="s">
        <v>101</v>
      </c>
      <c r="B119" s="18">
        <v>0.68134028524489276</v>
      </c>
      <c r="C119" s="18">
        <v>0.36742846372826565</v>
      </c>
      <c r="D119" s="18">
        <v>1.8543481316917865</v>
      </c>
      <c r="E119" s="18">
        <v>0.10080163625620943</v>
      </c>
      <c r="F119" s="18">
        <v>-0.16595127150420219</v>
      </c>
      <c r="G119" s="18">
        <v>1.5286318419939877</v>
      </c>
      <c r="H119" s="18">
        <v>-0.16595127150420219</v>
      </c>
      <c r="I119" s="18">
        <v>1.5286318419939877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t="s">
        <v>81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thickBot="1" x14ac:dyDescent="0.3"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25" t="s">
        <v>82</v>
      </c>
      <c r="B124" s="25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7" t="s">
        <v>83</v>
      </c>
      <c r="B125" s="17">
        <v>0.69106474606070023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7" t="s">
        <v>84</v>
      </c>
      <c r="B126" s="17">
        <v>0.47757048324794005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7" t="s">
        <v>85</v>
      </c>
      <c r="B127" s="17">
        <v>0.40293769514050293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7" t="s">
        <v>86</v>
      </c>
      <c r="B128" s="17">
        <v>50539495650.632668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thickBot="1" x14ac:dyDescent="0.3">
      <c r="A129" s="18" t="s">
        <v>87</v>
      </c>
      <c r="B129" s="18">
        <v>9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thickBot="1" x14ac:dyDescent="0.3">
      <c r="A131" t="s">
        <v>88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26"/>
      <c r="B132" s="26" t="s">
        <v>48</v>
      </c>
      <c r="C132" s="26" t="s">
        <v>49</v>
      </c>
      <c r="D132" s="26" t="s">
        <v>50</v>
      </c>
      <c r="E132" s="26" t="s">
        <v>51</v>
      </c>
      <c r="F132" s="26" t="s">
        <v>89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7" t="s">
        <v>90</v>
      </c>
      <c r="B133" s="17">
        <v>1</v>
      </c>
      <c r="C133" s="17">
        <v>1.6344423924846081E+22</v>
      </c>
      <c r="D133" s="17">
        <v>1.6344423924846081E+22</v>
      </c>
      <c r="E133" s="17">
        <v>6.3989366518165802</v>
      </c>
      <c r="F133" s="17">
        <v>3.925519760333742E-2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7" t="s">
        <v>91</v>
      </c>
      <c r="B134" s="17">
        <v>7</v>
      </c>
      <c r="C134" s="17">
        <v>1.7879684344342227E+22</v>
      </c>
      <c r="D134" s="17">
        <v>2.554240620620318E+21</v>
      </c>
      <c r="E134" s="17"/>
      <c r="F134" s="17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thickBot="1" x14ac:dyDescent="0.3">
      <c r="A135" s="18" t="s">
        <v>92</v>
      </c>
      <c r="B135" s="18">
        <v>8</v>
      </c>
      <c r="C135" s="18">
        <v>3.4224108269188309E+22</v>
      </c>
      <c r="D135" s="18"/>
      <c r="E135" s="18"/>
      <c r="F135" s="18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thickBot="1" x14ac:dyDescent="0.3"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26"/>
      <c r="B137" s="26" t="s">
        <v>93</v>
      </c>
      <c r="C137" s="26" t="s">
        <v>86</v>
      </c>
      <c r="D137" s="26" t="s">
        <v>94</v>
      </c>
      <c r="E137" s="26" t="s">
        <v>95</v>
      </c>
      <c r="F137" s="26" t="s">
        <v>96</v>
      </c>
      <c r="G137" s="26" t="s">
        <v>97</v>
      </c>
      <c r="H137" s="26" t="s">
        <v>98</v>
      </c>
      <c r="I137" s="26" t="s">
        <v>99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7" t="s">
        <v>100</v>
      </c>
      <c r="B138" s="17">
        <v>68140726716.494286</v>
      </c>
      <c r="C138" s="17">
        <v>20994474639.121319</v>
      </c>
      <c r="D138" s="17">
        <v>3.2456504812709226</v>
      </c>
      <c r="E138" s="17">
        <v>1.4142079319343043E-2</v>
      </c>
      <c r="F138" s="17">
        <v>18496682835.378334</v>
      </c>
      <c r="G138" s="17">
        <v>117784770597.61023</v>
      </c>
      <c r="H138" s="17">
        <v>18496682835.378334</v>
      </c>
      <c r="I138" s="17">
        <v>117784770597.61023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thickBot="1" x14ac:dyDescent="0.3">
      <c r="A139" s="18" t="s">
        <v>101</v>
      </c>
      <c r="B139" s="18">
        <v>0.74019590760780152</v>
      </c>
      <c r="C139" s="18">
        <v>0.29261243236450085</v>
      </c>
      <c r="D139" s="18">
        <v>2.5296119567666073</v>
      </c>
      <c r="E139" s="18">
        <v>3.9255197603337379E-2</v>
      </c>
      <c r="F139" s="18">
        <v>4.8277453721149333E-2</v>
      </c>
      <c r="G139" s="18">
        <v>1.4321143614944538</v>
      </c>
      <c r="H139" s="18">
        <v>4.8277453721149333E-2</v>
      </c>
      <c r="I139" s="18">
        <v>1.4321143614944538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</sheetData>
  <mergeCells count="1">
    <mergeCell ref="A1:C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zoomScale="40" zoomScaleNormal="40" workbookViewId="0">
      <selection activeCell="C1" activeCellId="1" sqref="A1:A32 C1:C32"/>
    </sheetView>
  </sheetViews>
  <sheetFormatPr defaultRowHeight="15" x14ac:dyDescent="0.25"/>
  <cols>
    <col min="3" max="3" width="9.85546875" customWidth="1"/>
    <col min="6" max="6" width="10.7109375" customWidth="1"/>
  </cols>
  <sheetData>
    <row r="1" spans="1:8" x14ac:dyDescent="0.25">
      <c r="A1" s="7" t="s">
        <v>74</v>
      </c>
      <c r="B1" s="7" t="s">
        <v>110</v>
      </c>
      <c r="C1" s="7" t="s">
        <v>111</v>
      </c>
      <c r="D1" s="34"/>
      <c r="E1" s="7" t="s">
        <v>110</v>
      </c>
      <c r="F1" s="7" t="s">
        <v>114</v>
      </c>
      <c r="G1" s="7" t="s">
        <v>110</v>
      </c>
      <c r="H1" s="7" t="s">
        <v>114</v>
      </c>
    </row>
    <row r="2" spans="1:8" x14ac:dyDescent="0.25">
      <c r="A2" s="4">
        <v>1</v>
      </c>
      <c r="B2" s="4">
        <v>23.39</v>
      </c>
      <c r="C2" s="4">
        <v>34.54</v>
      </c>
      <c r="D2" s="35"/>
      <c r="E2" s="78" t="s">
        <v>112</v>
      </c>
      <c r="F2" s="78"/>
      <c r="G2" s="78" t="s">
        <v>113</v>
      </c>
      <c r="H2" s="78"/>
    </row>
    <row r="3" spans="1:8" x14ac:dyDescent="0.25">
      <c r="A3" s="4">
        <v>2</v>
      </c>
      <c r="B3" s="4">
        <v>22.65</v>
      </c>
      <c r="C3" s="4">
        <v>54.34</v>
      </c>
      <c r="E3" s="2" t="e">
        <v>#N/A</v>
      </c>
      <c r="F3" s="2" t="e">
        <v>#N/A</v>
      </c>
      <c r="G3" s="2" t="e">
        <v>#N/A</v>
      </c>
      <c r="H3" s="2" t="e">
        <v>#N/A</v>
      </c>
    </row>
    <row r="4" spans="1:8" x14ac:dyDescent="0.25">
      <c r="A4" s="4">
        <v>3</v>
      </c>
      <c r="B4" s="4">
        <v>22.39</v>
      </c>
      <c r="C4" s="4">
        <v>53.87</v>
      </c>
      <c r="E4" s="2">
        <f t="shared" ref="E4:E34" si="0">AVERAGE(C2:C3)</f>
        <v>44.44</v>
      </c>
      <c r="F4" s="2">
        <f t="shared" ref="F4:F34" si="1">AVERAGE(C2:C3)</f>
        <v>44.44</v>
      </c>
      <c r="G4" s="2">
        <f>B2</f>
        <v>23.39</v>
      </c>
      <c r="H4" s="2">
        <f>C2</f>
        <v>34.54</v>
      </c>
    </row>
    <row r="5" spans="1:8" x14ac:dyDescent="0.25">
      <c r="A5" s="4">
        <v>4</v>
      </c>
      <c r="B5" s="4">
        <v>21.95</v>
      </c>
      <c r="C5" s="4">
        <v>53.23</v>
      </c>
      <c r="E5" s="2">
        <f t="shared" si="0"/>
        <v>54.105000000000004</v>
      </c>
      <c r="F5" s="2">
        <f t="shared" si="1"/>
        <v>54.105000000000004</v>
      </c>
      <c r="G5" s="2">
        <f t="shared" ref="G5:G34" si="2">0.7*B3+0.3*G4</f>
        <v>22.872</v>
      </c>
      <c r="H5" s="2">
        <f t="shared" ref="H5:H34" si="3">0.7*C3+0.3*H4</f>
        <v>48.4</v>
      </c>
    </row>
    <row r="6" spans="1:8" x14ac:dyDescent="0.25">
      <c r="A6" s="4">
        <v>5</v>
      </c>
      <c r="B6" s="4">
        <v>21.81</v>
      </c>
      <c r="C6" s="4">
        <v>52.91</v>
      </c>
      <c r="E6" s="2">
        <f t="shared" si="0"/>
        <v>53.55</v>
      </c>
      <c r="F6" s="2">
        <f t="shared" si="1"/>
        <v>53.55</v>
      </c>
      <c r="G6" s="2">
        <f t="shared" si="2"/>
        <v>22.534600000000001</v>
      </c>
      <c r="H6" s="2">
        <f t="shared" si="3"/>
        <v>52.228999999999999</v>
      </c>
    </row>
    <row r="7" spans="1:8" x14ac:dyDescent="0.25">
      <c r="A7" s="4">
        <v>6</v>
      </c>
      <c r="B7" s="4">
        <v>21.81</v>
      </c>
      <c r="C7" s="4">
        <v>52.91</v>
      </c>
      <c r="E7" s="2">
        <f t="shared" si="0"/>
        <v>53.069999999999993</v>
      </c>
      <c r="F7" s="2">
        <f t="shared" si="1"/>
        <v>53.069999999999993</v>
      </c>
      <c r="G7" s="2">
        <f t="shared" si="2"/>
        <v>22.12538</v>
      </c>
      <c r="H7" s="2">
        <f t="shared" si="3"/>
        <v>52.929699999999997</v>
      </c>
    </row>
    <row r="8" spans="1:8" x14ac:dyDescent="0.25">
      <c r="A8" s="4">
        <v>7</v>
      </c>
      <c r="B8" s="4">
        <v>21.81</v>
      </c>
      <c r="C8" s="4">
        <v>52.91</v>
      </c>
      <c r="E8" s="2">
        <f t="shared" si="0"/>
        <v>52.91</v>
      </c>
      <c r="F8" s="2">
        <f t="shared" si="1"/>
        <v>52.91</v>
      </c>
      <c r="G8" s="2">
        <f t="shared" si="2"/>
        <v>21.904613999999999</v>
      </c>
      <c r="H8" s="2">
        <f t="shared" si="3"/>
        <v>52.91590999999999</v>
      </c>
    </row>
    <row r="9" spans="1:8" x14ac:dyDescent="0.25">
      <c r="A9" s="4">
        <v>8</v>
      </c>
      <c r="B9" s="4">
        <v>21.5</v>
      </c>
      <c r="C9" s="4">
        <v>52.44</v>
      </c>
      <c r="E9" s="2">
        <f t="shared" si="0"/>
        <v>52.91</v>
      </c>
      <c r="F9" s="2">
        <f t="shared" si="1"/>
        <v>52.91</v>
      </c>
      <c r="G9" s="2">
        <f t="shared" si="2"/>
        <v>21.838384199999997</v>
      </c>
      <c r="H9" s="2">
        <f t="shared" si="3"/>
        <v>52.91177299999999</v>
      </c>
    </row>
    <row r="10" spans="1:8" x14ac:dyDescent="0.25">
      <c r="A10" s="4">
        <v>9</v>
      </c>
      <c r="B10" s="4">
        <v>20.97</v>
      </c>
      <c r="C10" s="4">
        <v>52.14</v>
      </c>
      <c r="E10" s="2">
        <f t="shared" si="0"/>
        <v>52.674999999999997</v>
      </c>
      <c r="F10" s="2">
        <f t="shared" si="1"/>
        <v>52.674999999999997</v>
      </c>
      <c r="G10" s="2">
        <f t="shared" si="2"/>
        <v>21.818515259999998</v>
      </c>
      <c r="H10" s="2">
        <f t="shared" si="3"/>
        <v>52.910531899999988</v>
      </c>
    </row>
    <row r="11" spans="1:8" x14ac:dyDescent="0.25">
      <c r="A11" s="4">
        <v>10</v>
      </c>
      <c r="B11" s="4">
        <v>21.05</v>
      </c>
      <c r="C11" s="4">
        <v>52.65</v>
      </c>
      <c r="E11" s="2">
        <f t="shared" si="0"/>
        <v>52.29</v>
      </c>
      <c r="F11" s="2">
        <f t="shared" si="1"/>
        <v>52.29</v>
      </c>
      <c r="G11" s="2">
        <f t="shared" si="2"/>
        <v>21.595554577999998</v>
      </c>
      <c r="H11" s="2">
        <f t="shared" si="3"/>
        <v>52.581159569999997</v>
      </c>
    </row>
    <row r="12" spans="1:8" x14ac:dyDescent="0.25">
      <c r="A12" s="4">
        <v>11</v>
      </c>
      <c r="B12" s="4">
        <v>20.88</v>
      </c>
      <c r="C12" s="4">
        <v>52.12</v>
      </c>
      <c r="E12" s="2">
        <f t="shared" si="0"/>
        <v>52.394999999999996</v>
      </c>
      <c r="F12" s="2">
        <f t="shared" si="1"/>
        <v>52.394999999999996</v>
      </c>
      <c r="G12" s="2">
        <f t="shared" si="2"/>
        <v>21.157666373399998</v>
      </c>
      <c r="H12" s="2">
        <f t="shared" si="3"/>
        <v>52.272347870999994</v>
      </c>
    </row>
    <row r="13" spans="1:8" x14ac:dyDescent="0.25">
      <c r="A13" s="4">
        <v>12</v>
      </c>
      <c r="B13" s="4">
        <v>21.05</v>
      </c>
      <c r="C13" s="4">
        <v>52.53</v>
      </c>
      <c r="E13" s="2">
        <f t="shared" si="0"/>
        <v>52.384999999999998</v>
      </c>
      <c r="F13" s="2">
        <f t="shared" si="1"/>
        <v>52.384999999999998</v>
      </c>
      <c r="G13" s="2">
        <f t="shared" si="2"/>
        <v>21.082299912019998</v>
      </c>
      <c r="H13" s="2">
        <f t="shared" si="3"/>
        <v>52.536704361299996</v>
      </c>
    </row>
    <row r="14" spans="1:8" x14ac:dyDescent="0.25">
      <c r="A14" s="4">
        <v>13</v>
      </c>
      <c r="B14" s="4">
        <v>21.05</v>
      </c>
      <c r="C14" s="4">
        <v>52.53</v>
      </c>
      <c r="E14" s="2">
        <f t="shared" si="0"/>
        <v>52.325000000000003</v>
      </c>
      <c r="F14" s="2">
        <f t="shared" si="1"/>
        <v>52.325000000000003</v>
      </c>
      <c r="G14" s="2">
        <f t="shared" si="2"/>
        <v>20.940689973605998</v>
      </c>
      <c r="H14" s="2">
        <f t="shared" si="3"/>
        <v>52.245011308389991</v>
      </c>
    </row>
    <row r="15" spans="1:8" x14ac:dyDescent="0.25">
      <c r="A15" s="4">
        <v>14</v>
      </c>
      <c r="B15" s="4">
        <v>21.05</v>
      </c>
      <c r="C15" s="4">
        <v>52.53</v>
      </c>
      <c r="E15" s="2">
        <f t="shared" si="0"/>
        <v>52.53</v>
      </c>
      <c r="F15" s="2">
        <f t="shared" si="1"/>
        <v>52.53</v>
      </c>
      <c r="G15" s="2">
        <f t="shared" si="2"/>
        <v>21.0172069920818</v>
      </c>
      <c r="H15" s="2">
        <f t="shared" si="3"/>
        <v>52.444503392516999</v>
      </c>
    </row>
    <row r="16" spans="1:8" x14ac:dyDescent="0.25">
      <c r="A16" s="4">
        <v>15</v>
      </c>
      <c r="B16" s="4">
        <v>20.75</v>
      </c>
      <c r="C16" s="4">
        <v>52.15</v>
      </c>
      <c r="E16" s="2">
        <f t="shared" si="0"/>
        <v>52.53</v>
      </c>
      <c r="F16" s="2">
        <f t="shared" si="1"/>
        <v>52.53</v>
      </c>
      <c r="G16" s="2">
        <f t="shared" si="2"/>
        <v>21.040162097624538</v>
      </c>
      <c r="H16" s="2">
        <f t="shared" si="3"/>
        <v>52.504351017755098</v>
      </c>
    </row>
    <row r="17" spans="1:8" x14ac:dyDescent="0.25">
      <c r="A17" s="4">
        <v>16</v>
      </c>
      <c r="B17" s="4">
        <v>20.94</v>
      </c>
      <c r="C17" s="4">
        <v>31.78</v>
      </c>
      <c r="E17" s="2">
        <f t="shared" si="0"/>
        <v>52.34</v>
      </c>
      <c r="F17" s="2">
        <f t="shared" si="1"/>
        <v>52.34</v>
      </c>
      <c r="G17" s="2">
        <f t="shared" si="2"/>
        <v>21.04704862928736</v>
      </c>
      <c r="H17" s="2">
        <f t="shared" si="3"/>
        <v>52.522305305326526</v>
      </c>
    </row>
    <row r="18" spans="1:8" x14ac:dyDescent="0.25">
      <c r="A18" s="4">
        <v>17</v>
      </c>
      <c r="B18" s="4">
        <v>21.53</v>
      </c>
      <c r="C18" s="4">
        <v>31.58</v>
      </c>
      <c r="E18" s="2">
        <f t="shared" si="0"/>
        <v>41.965000000000003</v>
      </c>
      <c r="F18" s="2">
        <f t="shared" si="1"/>
        <v>41.965000000000003</v>
      </c>
      <c r="G18" s="2">
        <f t="shared" si="2"/>
        <v>20.839114588786206</v>
      </c>
      <c r="H18" s="2">
        <f t="shared" si="3"/>
        <v>52.261691591597952</v>
      </c>
    </row>
    <row r="19" spans="1:8" x14ac:dyDescent="0.25">
      <c r="A19" s="4">
        <v>18</v>
      </c>
      <c r="B19" s="4">
        <v>22.33</v>
      </c>
      <c r="C19" s="4">
        <v>31.08</v>
      </c>
      <c r="E19" s="2">
        <f t="shared" si="0"/>
        <v>31.68</v>
      </c>
      <c r="F19" s="2">
        <f t="shared" si="1"/>
        <v>31.68</v>
      </c>
      <c r="G19" s="2">
        <f t="shared" si="2"/>
        <v>20.909734376635861</v>
      </c>
      <c r="H19" s="2">
        <f t="shared" si="3"/>
        <v>37.924507477479381</v>
      </c>
    </row>
    <row r="20" spans="1:8" x14ac:dyDescent="0.25">
      <c r="A20" s="4">
        <v>19</v>
      </c>
      <c r="B20" s="4">
        <v>24.21</v>
      </c>
      <c r="C20" s="4">
        <v>31.05</v>
      </c>
      <c r="E20" s="2">
        <f t="shared" si="0"/>
        <v>31.33</v>
      </c>
      <c r="F20" s="2">
        <f t="shared" si="1"/>
        <v>31.33</v>
      </c>
      <c r="G20" s="2">
        <f t="shared" si="2"/>
        <v>21.343920312990758</v>
      </c>
      <c r="H20" s="2">
        <f t="shared" si="3"/>
        <v>33.483352243243814</v>
      </c>
    </row>
    <row r="21" spans="1:8" x14ac:dyDescent="0.25">
      <c r="A21" s="4">
        <v>20</v>
      </c>
      <c r="B21" s="4">
        <v>24.21</v>
      </c>
      <c r="C21" s="4">
        <v>31.05</v>
      </c>
      <c r="E21" s="2">
        <f t="shared" si="0"/>
        <v>31.064999999999998</v>
      </c>
      <c r="F21" s="2">
        <f t="shared" si="1"/>
        <v>31.064999999999998</v>
      </c>
      <c r="G21" s="2">
        <f t="shared" si="2"/>
        <v>22.034176093897226</v>
      </c>
      <c r="H21" s="2">
        <f t="shared" si="3"/>
        <v>31.80100567297314</v>
      </c>
    </row>
    <row r="22" spans="1:8" x14ac:dyDescent="0.25">
      <c r="A22" s="4">
        <v>21</v>
      </c>
      <c r="B22" s="4">
        <v>25.21</v>
      </c>
      <c r="C22" s="4">
        <v>31.05</v>
      </c>
      <c r="E22" s="2">
        <f t="shared" si="0"/>
        <v>31.05</v>
      </c>
      <c r="F22" s="2">
        <f t="shared" si="1"/>
        <v>31.05</v>
      </c>
      <c r="G22" s="2">
        <f t="shared" si="2"/>
        <v>23.557252828169169</v>
      </c>
      <c r="H22" s="2">
        <f t="shared" si="3"/>
        <v>31.275301701891941</v>
      </c>
    </row>
    <row r="23" spans="1:8" x14ac:dyDescent="0.25">
      <c r="A23" s="4">
        <v>22</v>
      </c>
      <c r="B23" s="4">
        <v>29.98</v>
      </c>
      <c r="C23" s="4">
        <v>32.96</v>
      </c>
      <c r="E23" s="2">
        <f t="shared" si="0"/>
        <v>31.05</v>
      </c>
      <c r="F23" s="2">
        <f t="shared" si="1"/>
        <v>31.05</v>
      </c>
      <c r="G23" s="2">
        <f t="shared" si="2"/>
        <v>24.014175848450748</v>
      </c>
      <c r="H23" s="2">
        <f t="shared" si="3"/>
        <v>31.117590510567581</v>
      </c>
    </row>
    <row r="24" spans="1:8" x14ac:dyDescent="0.25">
      <c r="A24" s="4">
        <v>23</v>
      </c>
      <c r="B24" s="4">
        <v>29.98</v>
      </c>
      <c r="C24" s="4">
        <v>33.51</v>
      </c>
      <c r="E24" s="2">
        <f t="shared" si="0"/>
        <v>32.005000000000003</v>
      </c>
      <c r="F24" s="2">
        <f t="shared" si="1"/>
        <v>32.005000000000003</v>
      </c>
      <c r="G24" s="2">
        <f t="shared" si="2"/>
        <v>24.851252754535224</v>
      </c>
      <c r="H24" s="2">
        <f t="shared" si="3"/>
        <v>31.070277153170274</v>
      </c>
    </row>
    <row r="25" spans="1:8" x14ac:dyDescent="0.25">
      <c r="A25" s="4">
        <v>24</v>
      </c>
      <c r="B25" s="4">
        <v>29.74</v>
      </c>
      <c r="C25" s="4">
        <v>33.200000000000003</v>
      </c>
      <c r="E25" s="2">
        <f t="shared" si="0"/>
        <v>33.234999999999999</v>
      </c>
      <c r="F25" s="2">
        <f t="shared" si="1"/>
        <v>33.234999999999999</v>
      </c>
      <c r="G25" s="2">
        <f t="shared" si="2"/>
        <v>28.441375826360566</v>
      </c>
      <c r="H25" s="2">
        <f t="shared" si="3"/>
        <v>32.393083145951081</v>
      </c>
    </row>
    <row r="26" spans="1:8" x14ac:dyDescent="0.25">
      <c r="A26" s="4">
        <v>25</v>
      </c>
      <c r="B26" s="4">
        <v>29.98</v>
      </c>
      <c r="C26" s="4">
        <v>35.08</v>
      </c>
      <c r="E26" s="2">
        <f t="shared" si="0"/>
        <v>33.355000000000004</v>
      </c>
      <c r="F26" s="2">
        <f t="shared" si="1"/>
        <v>33.355000000000004</v>
      </c>
      <c r="G26" s="2">
        <f t="shared" si="2"/>
        <v>29.518412747908172</v>
      </c>
      <c r="H26" s="2">
        <f t="shared" si="3"/>
        <v>33.174924943785321</v>
      </c>
    </row>
    <row r="27" spans="1:8" x14ac:dyDescent="0.25">
      <c r="A27" s="4">
        <v>26</v>
      </c>
      <c r="B27" s="4">
        <v>29.7</v>
      </c>
      <c r="C27" s="4">
        <v>35.200000000000003</v>
      </c>
      <c r="E27" s="2">
        <f t="shared" si="0"/>
        <v>34.14</v>
      </c>
      <c r="F27" s="2">
        <f t="shared" si="1"/>
        <v>34.14</v>
      </c>
      <c r="G27" s="2">
        <f t="shared" si="2"/>
        <v>29.673523824372449</v>
      </c>
      <c r="H27" s="2">
        <f t="shared" si="3"/>
        <v>33.192477483135598</v>
      </c>
    </row>
    <row r="28" spans="1:8" x14ac:dyDescent="0.25">
      <c r="A28" s="4">
        <v>27</v>
      </c>
      <c r="B28" s="4">
        <v>29.7</v>
      </c>
      <c r="C28" s="4">
        <v>35.200000000000003</v>
      </c>
      <c r="E28" s="2">
        <f t="shared" si="0"/>
        <v>35.14</v>
      </c>
      <c r="F28" s="2">
        <f t="shared" si="1"/>
        <v>35.14</v>
      </c>
      <c r="G28" s="2">
        <f t="shared" si="2"/>
        <v>29.888057147311734</v>
      </c>
      <c r="H28" s="2">
        <f t="shared" si="3"/>
        <v>34.513743244940677</v>
      </c>
    </row>
    <row r="29" spans="1:8" x14ac:dyDescent="0.25">
      <c r="A29" s="4">
        <v>28</v>
      </c>
      <c r="B29" s="4">
        <v>29.7</v>
      </c>
      <c r="C29" s="4">
        <v>35.200000000000003</v>
      </c>
      <c r="E29" s="2">
        <f t="shared" si="0"/>
        <v>35.200000000000003</v>
      </c>
      <c r="F29" s="2">
        <f t="shared" si="1"/>
        <v>35.200000000000003</v>
      </c>
      <c r="G29" s="2">
        <f t="shared" si="2"/>
        <v>29.75641714419352</v>
      </c>
      <c r="H29" s="2">
        <f t="shared" si="3"/>
        <v>34.994122973482206</v>
      </c>
    </row>
    <row r="30" spans="1:8" x14ac:dyDescent="0.25">
      <c r="A30" s="4">
        <v>29</v>
      </c>
      <c r="B30" s="4">
        <v>29.55</v>
      </c>
      <c r="C30" s="4">
        <v>36.950000000000003</v>
      </c>
      <c r="E30" s="2">
        <f t="shared" si="0"/>
        <v>35.200000000000003</v>
      </c>
      <c r="F30" s="2">
        <f t="shared" si="1"/>
        <v>35.200000000000003</v>
      </c>
      <c r="G30" s="2">
        <f t="shared" si="2"/>
        <v>29.716925143258052</v>
      </c>
      <c r="H30" s="2">
        <f t="shared" si="3"/>
        <v>35.138236892044659</v>
      </c>
    </row>
    <row r="31" spans="1:8" x14ac:dyDescent="0.25">
      <c r="A31" s="4">
        <v>30</v>
      </c>
      <c r="B31" s="4">
        <v>29.66</v>
      </c>
      <c r="C31" s="4">
        <v>37.06</v>
      </c>
      <c r="E31" s="2">
        <f t="shared" si="0"/>
        <v>36.075000000000003</v>
      </c>
      <c r="F31" s="2">
        <f t="shared" si="1"/>
        <v>36.075000000000003</v>
      </c>
      <c r="G31" s="2">
        <f t="shared" si="2"/>
        <v>29.705077542977413</v>
      </c>
      <c r="H31" s="2">
        <f t="shared" si="3"/>
        <v>35.181471067613401</v>
      </c>
    </row>
    <row r="32" spans="1:8" x14ac:dyDescent="0.25">
      <c r="A32" s="4">
        <v>31</v>
      </c>
      <c r="B32" s="4">
        <v>29.38</v>
      </c>
      <c r="C32" s="4">
        <v>40.98</v>
      </c>
      <c r="E32" s="2">
        <f t="shared" si="0"/>
        <v>37.005000000000003</v>
      </c>
      <c r="F32" s="2">
        <f t="shared" si="1"/>
        <v>37.005000000000003</v>
      </c>
      <c r="G32" s="2">
        <f t="shared" si="2"/>
        <v>29.596523262893221</v>
      </c>
      <c r="H32" s="2">
        <f t="shared" si="3"/>
        <v>36.419441320284022</v>
      </c>
    </row>
    <row r="33" spans="5:8" x14ac:dyDescent="0.25">
      <c r="E33" s="2">
        <f t="shared" si="0"/>
        <v>39.019999999999996</v>
      </c>
      <c r="F33" s="2">
        <f t="shared" si="1"/>
        <v>39.019999999999996</v>
      </c>
      <c r="G33" s="2">
        <f t="shared" si="2"/>
        <v>29.640956978867969</v>
      </c>
      <c r="H33" s="2">
        <f t="shared" si="3"/>
        <v>36.867832396085205</v>
      </c>
    </row>
    <row r="34" spans="5:8" x14ac:dyDescent="0.25">
      <c r="E34" s="2">
        <f t="shared" si="0"/>
        <v>40.98</v>
      </c>
      <c r="F34" s="2">
        <f t="shared" si="1"/>
        <v>40.98</v>
      </c>
      <c r="G34" s="2">
        <f t="shared" si="2"/>
        <v>29.458287093660388</v>
      </c>
      <c r="H34" s="2">
        <f t="shared" si="3"/>
        <v>39.746349718825556</v>
      </c>
    </row>
  </sheetData>
  <mergeCells count="2">
    <mergeCell ref="E2:F2"/>
    <mergeCell ref="G2:H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opLeftCell="A20" zoomScale="80" zoomScaleNormal="80" workbookViewId="0">
      <selection activeCell="T37" sqref="T37"/>
    </sheetView>
  </sheetViews>
  <sheetFormatPr defaultRowHeight="15" x14ac:dyDescent="0.25"/>
  <cols>
    <col min="2" max="2" width="11.28515625" customWidth="1"/>
    <col min="6" max="6" width="12.85546875" customWidth="1"/>
    <col min="7" max="7" width="10.42578125" customWidth="1"/>
  </cols>
  <sheetData>
    <row r="1" spans="1:9" x14ac:dyDescent="0.25">
      <c r="A1" t="s">
        <v>36</v>
      </c>
    </row>
    <row r="2" spans="1:9" ht="15.75" thickBot="1" x14ac:dyDescent="0.3"/>
    <row r="3" spans="1:9" x14ac:dyDescent="0.25">
      <c r="A3" s="20" t="s">
        <v>37</v>
      </c>
      <c r="B3" s="20"/>
    </row>
    <row r="4" spans="1:9" x14ac:dyDescent="0.25">
      <c r="A4" s="17" t="s">
        <v>38</v>
      </c>
      <c r="B4" s="17">
        <v>0.81156487474856742</v>
      </c>
    </row>
    <row r="5" spans="1:9" x14ac:dyDescent="0.25">
      <c r="A5" s="17" t="s">
        <v>39</v>
      </c>
      <c r="B5" s="17">
        <v>0.65863754592565793</v>
      </c>
    </row>
    <row r="6" spans="1:9" x14ac:dyDescent="0.25">
      <c r="A6" s="17" t="s">
        <v>40</v>
      </c>
      <c r="B6" s="17">
        <v>0.64686642681964623</v>
      </c>
    </row>
    <row r="7" spans="1:9" x14ac:dyDescent="0.25">
      <c r="A7" s="17" t="s">
        <v>41</v>
      </c>
      <c r="B7" s="17">
        <v>2.2629341350579955</v>
      </c>
    </row>
    <row r="8" spans="1:9" ht="15.75" thickBot="1" x14ac:dyDescent="0.3">
      <c r="A8" s="18" t="s">
        <v>42</v>
      </c>
      <c r="B8" s="18">
        <v>31</v>
      </c>
    </row>
    <row r="10" spans="1:9" ht="15.75" thickBot="1" x14ac:dyDescent="0.3">
      <c r="A10" t="s">
        <v>43</v>
      </c>
    </row>
    <row r="11" spans="1:9" x14ac:dyDescent="0.25">
      <c r="A11" s="19"/>
      <c r="B11" s="19" t="s">
        <v>48</v>
      </c>
      <c r="C11" s="19" t="s">
        <v>49</v>
      </c>
      <c r="D11" s="19" t="s">
        <v>50</v>
      </c>
      <c r="E11" s="19" t="s">
        <v>51</v>
      </c>
      <c r="F11" s="19" t="s">
        <v>52</v>
      </c>
    </row>
    <row r="12" spans="1:9" x14ac:dyDescent="0.25">
      <c r="A12" s="17" t="s">
        <v>44</v>
      </c>
      <c r="B12" s="17">
        <v>1</v>
      </c>
      <c r="C12" s="17">
        <v>286.53162133064518</v>
      </c>
      <c r="D12" s="17">
        <v>286.53162133064518</v>
      </c>
      <c r="E12" s="17">
        <v>55.953689703919146</v>
      </c>
      <c r="F12" s="17">
        <v>3.0360229401059286E-8</v>
      </c>
    </row>
    <row r="13" spans="1:9" x14ac:dyDescent="0.25">
      <c r="A13" s="17" t="s">
        <v>45</v>
      </c>
      <c r="B13" s="17">
        <v>29</v>
      </c>
      <c r="C13" s="17">
        <v>148.50525608870967</v>
      </c>
      <c r="D13" s="17">
        <v>5.1208708996106784</v>
      </c>
      <c r="E13" s="17"/>
      <c r="F13" s="17"/>
    </row>
    <row r="14" spans="1:9" ht="15.75" thickBot="1" x14ac:dyDescent="0.3">
      <c r="A14" s="18" t="s">
        <v>46</v>
      </c>
      <c r="B14" s="18">
        <v>30</v>
      </c>
      <c r="C14" s="18">
        <v>435.03687741935482</v>
      </c>
      <c r="D14" s="18"/>
      <c r="E14" s="18"/>
      <c r="F14" s="18"/>
    </row>
    <row r="15" spans="1:9" ht="15.75" thickBot="1" x14ac:dyDescent="0.3"/>
    <row r="16" spans="1:9" x14ac:dyDescent="0.25">
      <c r="A16" s="19"/>
      <c r="B16" s="19" t="s">
        <v>53</v>
      </c>
      <c r="C16" s="19" t="s">
        <v>41</v>
      </c>
      <c r="D16" s="19" t="s">
        <v>54</v>
      </c>
      <c r="E16" s="19" t="s">
        <v>55</v>
      </c>
      <c r="F16" s="19" t="s">
        <v>56</v>
      </c>
      <c r="G16" s="19" t="s">
        <v>57</v>
      </c>
      <c r="H16" s="19" t="s">
        <v>58</v>
      </c>
      <c r="I16" s="19" t="s">
        <v>59</v>
      </c>
    </row>
    <row r="17" spans="1:9" x14ac:dyDescent="0.25">
      <c r="A17" s="17" t="s">
        <v>47</v>
      </c>
      <c r="B17" s="17">
        <v>19.074709677419357</v>
      </c>
      <c r="C17" s="17">
        <v>0.83294382295885827</v>
      </c>
      <c r="D17" s="17">
        <v>22.900355524170227</v>
      </c>
      <c r="E17" s="17">
        <v>4.0580573053066569E-20</v>
      </c>
      <c r="F17" s="17">
        <v>17.371148280472564</v>
      </c>
      <c r="G17" s="17">
        <v>20.778271074366149</v>
      </c>
      <c r="H17" s="17">
        <v>17.371148280472564</v>
      </c>
      <c r="I17" s="17">
        <v>20.778271074366149</v>
      </c>
    </row>
    <row r="18" spans="1:9" ht="15.75" thickBot="1" x14ac:dyDescent="0.3">
      <c r="A18" s="18" t="s">
        <v>60</v>
      </c>
      <c r="B18" s="18">
        <v>0.3399072580645161</v>
      </c>
      <c r="C18" s="18">
        <v>4.5440810932795998E-2</v>
      </c>
      <c r="D18" s="18">
        <v>7.4802198967623355</v>
      </c>
      <c r="E18" s="18">
        <v>3.0360229401059399E-8</v>
      </c>
      <c r="F18" s="18">
        <v>0.24697036458221383</v>
      </c>
      <c r="G18" s="18">
        <v>0.43284415154681838</v>
      </c>
      <c r="H18" s="18">
        <v>0.24697036458221383</v>
      </c>
      <c r="I18" s="18">
        <v>0.43284415154681838</v>
      </c>
    </row>
    <row r="22" spans="1:9" x14ac:dyDescent="0.25">
      <c r="A22" t="s">
        <v>69</v>
      </c>
    </row>
    <row r="23" spans="1:9" ht="15.75" thickBot="1" x14ac:dyDescent="0.3"/>
    <row r="24" spans="1:9" x14ac:dyDescent="0.25">
      <c r="A24" s="19" t="s">
        <v>70</v>
      </c>
      <c r="B24" s="19" t="s">
        <v>71</v>
      </c>
      <c r="C24" s="19" t="s">
        <v>72</v>
      </c>
      <c r="E24" s="7" t="s">
        <v>74</v>
      </c>
      <c r="F24" s="7" t="s">
        <v>110</v>
      </c>
      <c r="G24" s="7" t="s">
        <v>115</v>
      </c>
      <c r="H24" s="7" t="s">
        <v>116</v>
      </c>
      <c r="I24" s="7" t="s">
        <v>117</v>
      </c>
    </row>
    <row r="25" spans="1:9" x14ac:dyDescent="0.25">
      <c r="A25" s="17">
        <v>1</v>
      </c>
      <c r="B25" s="17">
        <v>19.414616935483874</v>
      </c>
      <c r="C25" s="17">
        <v>3.9753830645161266</v>
      </c>
      <c r="E25" s="4">
        <v>1</v>
      </c>
      <c r="F25" s="4">
        <v>23.39</v>
      </c>
      <c r="G25" s="2"/>
      <c r="H25" s="2"/>
      <c r="I25" s="2"/>
    </row>
    <row r="26" spans="1:9" x14ac:dyDescent="0.25">
      <c r="A26" s="17">
        <v>2</v>
      </c>
      <c r="B26" s="17">
        <v>19.754524193548388</v>
      </c>
      <c r="C26" s="17">
        <v>2.8954758064516106</v>
      </c>
      <c r="E26" s="4">
        <v>2</v>
      </c>
      <c r="F26" s="4">
        <v>22.65</v>
      </c>
      <c r="G26" s="4">
        <v>23.39</v>
      </c>
      <c r="H26" s="2">
        <f>B17+B18*G26</f>
        <v>27.025140443548388</v>
      </c>
      <c r="I26" s="2">
        <f>B75+B76*H26</f>
        <v>28.680744082561493</v>
      </c>
    </row>
    <row r="27" spans="1:9" x14ac:dyDescent="0.25">
      <c r="A27" s="17">
        <v>3</v>
      </c>
      <c r="B27" s="17">
        <v>20.094431451612905</v>
      </c>
      <c r="C27" s="17">
        <v>2.2955685483870951</v>
      </c>
      <c r="E27" s="4">
        <v>3</v>
      </c>
      <c r="F27" s="4">
        <v>22.39</v>
      </c>
      <c r="G27" s="4">
        <v>22.65</v>
      </c>
      <c r="H27" s="2">
        <f>B17+B18*G27</f>
        <v>26.773609072580648</v>
      </c>
      <c r="I27" s="2">
        <f>B75+B76*H27</f>
        <v>28.651682916618384</v>
      </c>
    </row>
    <row r="28" spans="1:9" x14ac:dyDescent="0.25">
      <c r="A28" s="17">
        <v>4</v>
      </c>
      <c r="B28" s="17">
        <v>20.434338709677419</v>
      </c>
      <c r="C28" s="17">
        <v>1.5156612903225799</v>
      </c>
      <c r="E28" s="4">
        <v>4</v>
      </c>
      <c r="F28" s="4">
        <v>21.95</v>
      </c>
      <c r="G28" s="4">
        <v>22.39</v>
      </c>
      <c r="H28" s="2">
        <f>B17+B18*G28</f>
        <v>26.685233185483874</v>
      </c>
      <c r="I28" s="2">
        <f>B75+B76*H28</f>
        <v>28.641472236692426</v>
      </c>
    </row>
    <row r="29" spans="1:9" x14ac:dyDescent="0.25">
      <c r="A29" s="17">
        <v>5</v>
      </c>
      <c r="B29" s="17">
        <v>20.774245967741937</v>
      </c>
      <c r="C29" s="17">
        <v>1.0357540322580618</v>
      </c>
      <c r="E29" s="4">
        <v>5</v>
      </c>
      <c r="F29" s="4">
        <v>21.81</v>
      </c>
      <c r="G29" s="4">
        <v>21.95</v>
      </c>
      <c r="H29" s="2">
        <f>B17+B18*G29</f>
        <v>26.535673991935486</v>
      </c>
      <c r="I29" s="2">
        <f>B75+B76*H29</f>
        <v>28.624192624510037</v>
      </c>
    </row>
    <row r="30" spans="1:9" x14ac:dyDescent="0.25">
      <c r="A30" s="17">
        <v>6</v>
      </c>
      <c r="B30" s="17">
        <v>21.114153225806454</v>
      </c>
      <c r="C30" s="17">
        <v>0.69584677419354435</v>
      </c>
      <c r="E30" s="4">
        <v>6</v>
      </c>
      <c r="F30" s="4">
        <v>21.81</v>
      </c>
      <c r="G30" s="4">
        <v>21.81</v>
      </c>
      <c r="H30" s="2">
        <f>B17+B18*G30</f>
        <v>26.488086975806453</v>
      </c>
      <c r="I30" s="2">
        <f>B75+B76*H30</f>
        <v>28.618694566088369</v>
      </c>
    </row>
    <row r="31" spans="1:9" x14ac:dyDescent="0.25">
      <c r="A31" s="17">
        <v>7</v>
      </c>
      <c r="B31" s="17">
        <v>21.454060483870968</v>
      </c>
      <c r="C31" s="17">
        <v>0.35593951612903041</v>
      </c>
      <c r="E31" s="4">
        <v>7</v>
      </c>
      <c r="F31" s="4">
        <v>21.81</v>
      </c>
      <c r="G31" s="4">
        <v>21.81</v>
      </c>
      <c r="H31" s="2">
        <f>B17+B18*G31</f>
        <v>26.488086975806453</v>
      </c>
      <c r="I31" s="2">
        <f>B75+B76*H31</f>
        <v>28.618694566088369</v>
      </c>
    </row>
    <row r="32" spans="1:9" x14ac:dyDescent="0.25">
      <c r="A32" s="17">
        <v>8</v>
      </c>
      <c r="B32" s="17">
        <v>21.793967741935486</v>
      </c>
      <c r="C32" s="17">
        <v>-0.2939677419354858</v>
      </c>
      <c r="E32" s="4">
        <v>8</v>
      </c>
      <c r="F32" s="4">
        <v>21.5</v>
      </c>
      <c r="G32" s="4">
        <v>21.81</v>
      </c>
      <c r="H32" s="2">
        <f>B17+B18*G32</f>
        <v>26.488086975806453</v>
      </c>
      <c r="I32" s="2">
        <f>B75+B76*H32</f>
        <v>28.618694566088369</v>
      </c>
    </row>
    <row r="33" spans="1:9" x14ac:dyDescent="0.25">
      <c r="A33" s="17">
        <v>9</v>
      </c>
      <c r="B33" s="17">
        <v>22.133875000000003</v>
      </c>
      <c r="C33" s="17">
        <v>-1.1638750000000044</v>
      </c>
      <c r="E33" s="4">
        <v>9</v>
      </c>
      <c r="F33" s="4">
        <v>20.97</v>
      </c>
      <c r="G33" s="4">
        <v>21.5</v>
      </c>
      <c r="H33" s="2">
        <f>B17+B18*G33</f>
        <v>26.382715725806452</v>
      </c>
      <c r="I33" s="2">
        <f>B75+B76*H33</f>
        <v>28.606520293868961</v>
      </c>
    </row>
    <row r="34" spans="1:9" x14ac:dyDescent="0.25">
      <c r="A34" s="17">
        <v>10</v>
      </c>
      <c r="B34" s="17">
        <v>22.473782258064517</v>
      </c>
      <c r="C34" s="17">
        <v>-1.4237822580645165</v>
      </c>
      <c r="E34" s="4">
        <v>10</v>
      </c>
      <c r="F34" s="4">
        <v>21.05</v>
      </c>
      <c r="G34" s="4">
        <v>20.97</v>
      </c>
      <c r="H34" s="2">
        <f>B17+B18*G34</f>
        <v>26.202564879032259</v>
      </c>
      <c r="I34" s="2">
        <f>B75+B76*H34</f>
        <v>28.585706215558357</v>
      </c>
    </row>
    <row r="35" spans="1:9" x14ac:dyDescent="0.25">
      <c r="A35" s="17">
        <v>11</v>
      </c>
      <c r="B35" s="17">
        <v>22.813689516129035</v>
      </c>
      <c r="C35" s="17">
        <v>-1.9336895161290357</v>
      </c>
      <c r="E35" s="4">
        <v>11</v>
      </c>
      <c r="F35" s="4">
        <v>20.88</v>
      </c>
      <c r="G35" s="4">
        <v>21.05</v>
      </c>
      <c r="H35" s="4">
        <f>B17+B18*G35</f>
        <v>26.229757459677423</v>
      </c>
      <c r="I35" s="2">
        <f>B75+B76*H35</f>
        <v>28.588847963227881</v>
      </c>
    </row>
    <row r="36" spans="1:9" x14ac:dyDescent="0.25">
      <c r="A36" s="17">
        <v>12</v>
      </c>
      <c r="B36" s="17">
        <v>23.153596774193549</v>
      </c>
      <c r="C36" s="17">
        <v>-2.103596774193548</v>
      </c>
      <c r="E36" s="4">
        <v>12</v>
      </c>
      <c r="F36" s="4">
        <v>21.05</v>
      </c>
      <c r="G36" s="4">
        <v>20.88</v>
      </c>
      <c r="H36" s="2">
        <f>B17+B18*G36</f>
        <v>26.171973225806454</v>
      </c>
      <c r="I36" s="2">
        <f>B75+B76*H36</f>
        <v>28.582171749430138</v>
      </c>
    </row>
    <row r="37" spans="1:9" x14ac:dyDescent="0.25">
      <c r="A37" s="17">
        <v>13</v>
      </c>
      <c r="B37" s="17">
        <v>23.493504032258066</v>
      </c>
      <c r="C37" s="17">
        <v>-2.4435040322580655</v>
      </c>
      <c r="E37" s="4">
        <v>13</v>
      </c>
      <c r="F37" s="4">
        <v>21.05</v>
      </c>
      <c r="G37" s="4">
        <v>21.05</v>
      </c>
      <c r="H37" s="2">
        <f>B17+B18*G37</f>
        <v>26.229757459677423</v>
      </c>
      <c r="I37" s="2">
        <f>B75+B76*H37</f>
        <v>28.588847963227881</v>
      </c>
    </row>
    <row r="38" spans="1:9" x14ac:dyDescent="0.25">
      <c r="A38" s="17">
        <v>14</v>
      </c>
      <c r="B38" s="17">
        <v>23.83341129032258</v>
      </c>
      <c r="C38" s="17">
        <v>-2.7834112903225794</v>
      </c>
      <c r="E38" s="4">
        <v>14</v>
      </c>
      <c r="F38" s="4">
        <v>21.05</v>
      </c>
      <c r="G38" s="4">
        <v>21.05</v>
      </c>
      <c r="H38" s="2">
        <f>B17+B18*G38</f>
        <v>26.229757459677423</v>
      </c>
      <c r="I38" s="2">
        <f>B75+B76*H38</f>
        <v>28.588847963227881</v>
      </c>
    </row>
    <row r="39" spans="1:9" x14ac:dyDescent="0.25">
      <c r="A39" s="17">
        <v>15</v>
      </c>
      <c r="B39" s="17">
        <v>24.173318548387098</v>
      </c>
      <c r="C39" s="17">
        <v>-3.4233185483870976</v>
      </c>
      <c r="E39" s="4">
        <v>15</v>
      </c>
      <c r="F39" s="4">
        <v>20.75</v>
      </c>
      <c r="G39" s="4">
        <v>21.05</v>
      </c>
      <c r="H39" s="2">
        <f>B17+B18*G39</f>
        <v>26.229757459677423</v>
      </c>
      <c r="I39" s="2">
        <f>B75+B76*H39</f>
        <v>28.588847963227881</v>
      </c>
    </row>
    <row r="40" spans="1:9" x14ac:dyDescent="0.25">
      <c r="A40" s="17">
        <v>16</v>
      </c>
      <c r="B40" s="17">
        <v>24.513225806451615</v>
      </c>
      <c r="C40" s="17">
        <v>-3.5732258064516138</v>
      </c>
      <c r="E40" s="4">
        <v>16</v>
      </c>
      <c r="F40" s="4">
        <v>20.94</v>
      </c>
      <c r="G40" s="4">
        <v>20.75</v>
      </c>
      <c r="H40" s="2">
        <f>B17+B18*G40</f>
        <v>26.127785282258067</v>
      </c>
      <c r="I40" s="2">
        <f>B75+B76*H40</f>
        <v>28.577066409467161</v>
      </c>
    </row>
    <row r="41" spans="1:9" x14ac:dyDescent="0.25">
      <c r="A41" s="17">
        <v>17</v>
      </c>
      <c r="B41" s="17">
        <v>24.853133064516129</v>
      </c>
      <c r="C41" s="17">
        <v>-3.3231330645161279</v>
      </c>
      <c r="E41" s="4">
        <v>17</v>
      </c>
      <c r="F41" s="4">
        <v>21.53</v>
      </c>
      <c r="G41" s="4">
        <v>20.94</v>
      </c>
      <c r="H41" s="2">
        <f>B17+B18*G41</f>
        <v>26.192367661290323</v>
      </c>
      <c r="I41" s="2">
        <f>B75+B76*H41</f>
        <v>28.584528060182283</v>
      </c>
    </row>
    <row r="42" spans="1:9" x14ac:dyDescent="0.25">
      <c r="A42" s="17">
        <v>18</v>
      </c>
      <c r="B42" s="17">
        <v>25.193040322580647</v>
      </c>
      <c r="C42" s="17">
        <v>-2.8630403225806482</v>
      </c>
      <c r="E42" s="4">
        <v>18</v>
      </c>
      <c r="F42" s="4">
        <v>22.33</v>
      </c>
      <c r="G42" s="4">
        <v>21.53</v>
      </c>
      <c r="H42" s="2">
        <f>B17+B18*G42</f>
        <v>26.392912943548389</v>
      </c>
      <c r="I42" s="2">
        <f>B75+B76*H42</f>
        <v>28.607698449245031</v>
      </c>
    </row>
    <row r="43" spans="1:9" x14ac:dyDescent="0.25">
      <c r="A43" s="17">
        <v>19</v>
      </c>
      <c r="B43" s="17">
        <v>25.532947580645164</v>
      </c>
      <c r="C43" s="17">
        <v>-1.3229475806451632</v>
      </c>
      <c r="E43" s="4">
        <v>19</v>
      </c>
      <c r="F43" s="4">
        <v>24.21</v>
      </c>
      <c r="G43" s="4">
        <v>22.33</v>
      </c>
      <c r="H43" s="2">
        <f>B17+B18*G43</f>
        <v>26.664838750000001</v>
      </c>
      <c r="I43" s="2">
        <f>B75+B76*H43</f>
        <v>28.639115925940281</v>
      </c>
    </row>
    <row r="44" spans="1:9" x14ac:dyDescent="0.25">
      <c r="A44" s="17">
        <v>20</v>
      </c>
      <c r="B44" s="17">
        <v>25.872854838709678</v>
      </c>
      <c r="C44" s="17">
        <v>-1.6628548387096771</v>
      </c>
      <c r="E44" s="4">
        <v>20</v>
      </c>
      <c r="F44" s="4">
        <v>24.21</v>
      </c>
      <c r="G44" s="4">
        <v>24.21</v>
      </c>
      <c r="H44" s="2">
        <f>B17+B18*G44</f>
        <v>27.303864395161291</v>
      </c>
      <c r="I44" s="2">
        <f>B75+B76*H44</f>
        <v>28.712946996174125</v>
      </c>
    </row>
    <row r="45" spans="1:9" x14ac:dyDescent="0.25">
      <c r="A45" s="17">
        <v>21</v>
      </c>
      <c r="B45" s="17">
        <v>26.212762096774195</v>
      </c>
      <c r="C45" s="17">
        <v>-1.0027620967741946</v>
      </c>
      <c r="E45" s="4">
        <v>21</v>
      </c>
      <c r="F45" s="4">
        <v>25.21</v>
      </c>
      <c r="G45" s="4">
        <v>24.21</v>
      </c>
      <c r="H45" s="2">
        <f>B17+B18*G45</f>
        <v>27.303864395161291</v>
      </c>
      <c r="I45" s="2">
        <f>B75+B76*H45</f>
        <v>28.712946996174125</v>
      </c>
    </row>
    <row r="46" spans="1:9" x14ac:dyDescent="0.25">
      <c r="A46" s="17">
        <v>22</v>
      </c>
      <c r="B46" s="17">
        <v>26.552669354838713</v>
      </c>
      <c r="C46" s="17">
        <v>3.4273306451612875</v>
      </c>
      <c r="E46" s="4">
        <v>22</v>
      </c>
      <c r="F46" s="4">
        <v>29.98</v>
      </c>
      <c r="G46" s="4">
        <v>25.21</v>
      </c>
      <c r="H46" s="2">
        <f>B17+B18*G46</f>
        <v>27.643771653225809</v>
      </c>
      <c r="I46" s="2">
        <f>B75+B76*H46</f>
        <v>28.752218842043188</v>
      </c>
    </row>
    <row r="47" spans="1:9" x14ac:dyDescent="0.25">
      <c r="A47" s="17">
        <v>23</v>
      </c>
      <c r="B47" s="17">
        <v>26.892576612903227</v>
      </c>
      <c r="C47" s="17">
        <v>3.0874233870967736</v>
      </c>
      <c r="E47" s="4">
        <v>23</v>
      </c>
      <c r="F47" s="4">
        <v>29.98</v>
      </c>
      <c r="G47" s="4">
        <v>29.98</v>
      </c>
      <c r="H47" s="2">
        <f>B17+B18*G47</f>
        <v>29.265129274193548</v>
      </c>
      <c r="I47" s="2">
        <f>B75+B76*H47</f>
        <v>28.939545546838627</v>
      </c>
    </row>
    <row r="48" spans="1:9" x14ac:dyDescent="0.25">
      <c r="A48" s="17">
        <v>24</v>
      </c>
      <c r="B48" s="17">
        <v>27.232483870967741</v>
      </c>
      <c r="C48" s="17">
        <v>2.5075161290322576</v>
      </c>
      <c r="E48" s="4">
        <v>24</v>
      </c>
      <c r="F48" s="4">
        <v>29.74</v>
      </c>
      <c r="G48" s="4">
        <v>29.98</v>
      </c>
      <c r="H48" s="2">
        <f>B17+B18*G48</f>
        <v>29.265129274193548</v>
      </c>
      <c r="I48" s="2">
        <f>B75+B76*H48</f>
        <v>28.939545546838627</v>
      </c>
    </row>
    <row r="49" spans="1:9" x14ac:dyDescent="0.25">
      <c r="A49" s="17">
        <v>25</v>
      </c>
      <c r="B49" s="17">
        <v>27.572391129032258</v>
      </c>
      <c r="C49" s="17">
        <v>2.4076088709677421</v>
      </c>
      <c r="E49" s="4">
        <v>25</v>
      </c>
      <c r="F49" s="4">
        <v>29.98</v>
      </c>
      <c r="G49" s="4">
        <v>29.74</v>
      </c>
      <c r="H49" s="2">
        <f>B17+B18*G49</f>
        <v>29.183551532258065</v>
      </c>
      <c r="I49" s="2">
        <f>B75+B76*H49</f>
        <v>28.930120303830051</v>
      </c>
    </row>
    <row r="50" spans="1:9" x14ac:dyDescent="0.25">
      <c r="A50" s="17">
        <v>26</v>
      </c>
      <c r="B50" s="17">
        <v>27.912298387096776</v>
      </c>
      <c r="C50" s="17">
        <v>1.7877016129032235</v>
      </c>
      <c r="E50" s="4">
        <v>26</v>
      </c>
      <c r="F50" s="4">
        <v>29.7</v>
      </c>
      <c r="G50" s="4">
        <v>29.98</v>
      </c>
      <c r="H50" s="2">
        <f>B17+B18*G50</f>
        <v>29.265129274193548</v>
      </c>
      <c r="I50" s="2">
        <f>B75+B76*H50</f>
        <v>28.939545546838627</v>
      </c>
    </row>
    <row r="51" spans="1:9" x14ac:dyDescent="0.25">
      <c r="A51" s="17">
        <v>27</v>
      </c>
      <c r="B51" s="17">
        <v>28.25220564516129</v>
      </c>
      <c r="C51" s="17">
        <v>1.4477943548387096</v>
      </c>
      <c r="E51" s="4">
        <v>27</v>
      </c>
      <c r="F51" s="4">
        <v>29.7</v>
      </c>
      <c r="G51" s="4">
        <v>29.7</v>
      </c>
      <c r="H51" s="2">
        <f>B17+B18*G51</f>
        <v>29.169955241935483</v>
      </c>
      <c r="I51" s="2">
        <f>B75+B76*H51</f>
        <v>28.928549429995286</v>
      </c>
    </row>
    <row r="52" spans="1:9" x14ac:dyDescent="0.25">
      <c r="A52" s="17">
        <v>28</v>
      </c>
      <c r="B52" s="17">
        <v>28.592112903225807</v>
      </c>
      <c r="C52" s="17">
        <v>1.1078870967741921</v>
      </c>
      <c r="E52" s="4">
        <v>28</v>
      </c>
      <c r="F52" s="4">
        <v>29.7</v>
      </c>
      <c r="G52" s="4">
        <v>29.7</v>
      </c>
      <c r="H52" s="2">
        <f>B17+B18*G52</f>
        <v>29.169955241935483</v>
      </c>
      <c r="I52" s="2">
        <f>B75+B76*H52</f>
        <v>28.928549429995286</v>
      </c>
    </row>
    <row r="53" spans="1:9" x14ac:dyDescent="0.25">
      <c r="A53" s="17">
        <v>29</v>
      </c>
      <c r="B53" s="17">
        <v>28.932020161290325</v>
      </c>
      <c r="C53" s="17">
        <v>0.61797983870967599</v>
      </c>
      <c r="E53" s="4">
        <v>29</v>
      </c>
      <c r="F53" s="4">
        <v>29.55</v>
      </c>
      <c r="G53" s="4">
        <v>29.7</v>
      </c>
      <c r="H53" s="2">
        <f>B17+B18*G53</f>
        <v>29.169955241935483</v>
      </c>
      <c r="I53" s="2">
        <f>B75+B76*H53</f>
        <v>28.928549429995286</v>
      </c>
    </row>
    <row r="54" spans="1:9" x14ac:dyDescent="0.25">
      <c r="A54" s="17">
        <v>30</v>
      </c>
      <c r="B54" s="17">
        <v>29.271927419354839</v>
      </c>
      <c r="C54" s="17">
        <v>0.38807258064516148</v>
      </c>
      <c r="E54" s="4">
        <v>30</v>
      </c>
      <c r="F54" s="4">
        <v>29.66</v>
      </c>
      <c r="G54" s="4">
        <v>29.55</v>
      </c>
      <c r="H54" s="2">
        <f>B17+B18*G54</f>
        <v>29.118969153225805</v>
      </c>
      <c r="I54" s="2">
        <f>B75+B76*H54</f>
        <v>28.922658653114929</v>
      </c>
    </row>
    <row r="55" spans="1:9" ht="15.75" thickBot="1" x14ac:dyDescent="0.3">
      <c r="A55" s="18">
        <v>31</v>
      </c>
      <c r="B55" s="18">
        <v>29.611834677419356</v>
      </c>
      <c r="C55" s="18">
        <v>-0.23183467741935715</v>
      </c>
      <c r="E55" s="4">
        <v>31</v>
      </c>
      <c r="F55" s="4">
        <v>29.38</v>
      </c>
      <c r="G55" s="4">
        <v>29.66</v>
      </c>
      <c r="H55" s="2">
        <f>B17+B18*G55</f>
        <v>29.156358951612905</v>
      </c>
      <c r="I55" s="2">
        <f>B75+B76*H55</f>
        <v>28.926978556160524</v>
      </c>
    </row>
    <row r="56" spans="1:9" x14ac:dyDescent="0.25">
      <c r="G56" s="4">
        <v>29.38</v>
      </c>
      <c r="H56" s="2">
        <f>B17+B18*G56</f>
        <v>29.06118491935484</v>
      </c>
      <c r="I56" s="2">
        <f>B75+B76*H56</f>
        <v>28.915982439317187</v>
      </c>
    </row>
    <row r="58" spans="1:9" x14ac:dyDescent="0.25">
      <c r="A58" s="35"/>
      <c r="B58" s="35"/>
      <c r="C58" s="35"/>
      <c r="D58" s="35"/>
      <c r="E58" s="35"/>
      <c r="F58" s="35"/>
      <c r="G58" s="35"/>
      <c r="H58" s="35"/>
    </row>
    <row r="59" spans="1:9" x14ac:dyDescent="0.25">
      <c r="A59" t="s">
        <v>36</v>
      </c>
    </row>
    <row r="60" spans="1:9" ht="15.75" thickBot="1" x14ac:dyDescent="0.3"/>
    <row r="61" spans="1:9" x14ac:dyDescent="0.25">
      <c r="A61" s="20" t="s">
        <v>37</v>
      </c>
      <c r="B61" s="20"/>
    </row>
    <row r="62" spans="1:9" x14ac:dyDescent="0.25">
      <c r="A62" s="17" t="s">
        <v>38</v>
      </c>
      <c r="B62" s="17">
        <v>0.81156487474856742</v>
      </c>
    </row>
    <row r="63" spans="1:9" x14ac:dyDescent="0.25">
      <c r="A63" s="17" t="s">
        <v>39</v>
      </c>
      <c r="B63" s="17">
        <v>0.65863754592565793</v>
      </c>
    </row>
    <row r="64" spans="1:9" x14ac:dyDescent="0.25">
      <c r="A64" s="17" t="s">
        <v>40</v>
      </c>
      <c r="B64" s="17">
        <v>0.64686642681964623</v>
      </c>
    </row>
    <row r="65" spans="1:9" x14ac:dyDescent="0.25">
      <c r="A65" s="17" t="s">
        <v>41</v>
      </c>
      <c r="B65" s="17">
        <v>0.76918773702816012</v>
      </c>
    </row>
    <row r="66" spans="1:9" ht="15.75" thickBot="1" x14ac:dyDescent="0.3">
      <c r="A66" s="18" t="s">
        <v>42</v>
      </c>
      <c r="B66" s="18">
        <v>31</v>
      </c>
    </row>
    <row r="68" spans="1:9" ht="15.75" thickBot="1" x14ac:dyDescent="0.3">
      <c r="A68" t="s">
        <v>43</v>
      </c>
    </row>
    <row r="69" spans="1:9" x14ac:dyDescent="0.25">
      <c r="A69" s="19"/>
      <c r="B69" s="19" t="s">
        <v>48</v>
      </c>
      <c r="C69" s="19" t="s">
        <v>49</v>
      </c>
      <c r="D69" s="19" t="s">
        <v>50</v>
      </c>
      <c r="E69" s="19" t="s">
        <v>51</v>
      </c>
      <c r="F69" s="19" t="s">
        <v>52</v>
      </c>
    </row>
    <row r="70" spans="1:9" x14ac:dyDescent="0.25">
      <c r="A70" s="17" t="s">
        <v>44</v>
      </c>
      <c r="B70" s="17">
        <v>1</v>
      </c>
      <c r="C70" s="17">
        <v>33.104987912245193</v>
      </c>
      <c r="D70" s="17">
        <v>33.104987912245193</v>
      </c>
      <c r="E70" s="17">
        <v>55.953689703919125</v>
      </c>
      <c r="F70" s="17">
        <v>3.0360229401059405E-8</v>
      </c>
    </row>
    <row r="71" spans="1:9" x14ac:dyDescent="0.25">
      <c r="A71" s="17" t="s">
        <v>45</v>
      </c>
      <c r="B71" s="17">
        <v>29</v>
      </c>
      <c r="C71" s="17">
        <v>17.157843469040557</v>
      </c>
      <c r="D71" s="17">
        <v>0.59164977479450198</v>
      </c>
      <c r="E71" s="17"/>
      <c r="F71" s="17"/>
    </row>
    <row r="72" spans="1:9" ht="15.75" thickBot="1" x14ac:dyDescent="0.3">
      <c r="A72" s="18" t="s">
        <v>46</v>
      </c>
      <c r="B72" s="18">
        <v>30</v>
      </c>
      <c r="C72" s="18">
        <v>50.26283138128575</v>
      </c>
      <c r="D72" s="18"/>
      <c r="E72" s="18"/>
      <c r="F72" s="18"/>
    </row>
    <row r="73" spans="1:9" ht="15.75" thickBot="1" x14ac:dyDescent="0.3"/>
    <row r="74" spans="1:9" x14ac:dyDescent="0.25">
      <c r="A74" s="19"/>
      <c r="B74" s="19" t="s">
        <v>53</v>
      </c>
      <c r="C74" s="19" t="s">
        <v>41</v>
      </c>
      <c r="D74" s="19" t="s">
        <v>54</v>
      </c>
      <c r="E74" s="19" t="s">
        <v>55</v>
      </c>
      <c r="F74" s="19" t="s">
        <v>56</v>
      </c>
      <c r="G74" s="19" t="s">
        <v>57</v>
      </c>
      <c r="H74" s="19" t="s">
        <v>58</v>
      </c>
      <c r="I74" s="19" t="s">
        <v>59</v>
      </c>
    </row>
    <row r="75" spans="1:9" x14ac:dyDescent="0.25">
      <c r="A75" s="17" t="s">
        <v>47</v>
      </c>
      <c r="B75" s="17">
        <v>25.558341942247658</v>
      </c>
      <c r="C75" s="17">
        <v>0.28312365098372105</v>
      </c>
      <c r="D75" s="17">
        <v>90.272719546546128</v>
      </c>
      <c r="E75" s="17">
        <v>4.3549297165417575E-37</v>
      </c>
      <c r="F75" s="17">
        <v>24.979289058866918</v>
      </c>
      <c r="G75" s="17">
        <v>26.137394825628398</v>
      </c>
      <c r="H75" s="17">
        <v>24.979289058866918</v>
      </c>
      <c r="I75" s="17">
        <v>26.137394825628398</v>
      </c>
    </row>
    <row r="76" spans="1:9" ht="15.75" thickBot="1" x14ac:dyDescent="0.3">
      <c r="A76" s="18" t="s">
        <v>60</v>
      </c>
      <c r="B76" s="18">
        <v>0.1155369440849375</v>
      </c>
      <c r="C76" s="18">
        <v>1.5445661448394763E-2</v>
      </c>
      <c r="D76" s="18">
        <v>7.4802198967623381</v>
      </c>
      <c r="E76" s="18">
        <v>3.0360229401059181E-8</v>
      </c>
      <c r="F76" s="18">
        <v>8.3947019448334159E-2</v>
      </c>
      <c r="G76" s="18">
        <v>0.14712686872154085</v>
      </c>
      <c r="H76" s="18">
        <v>8.3947019448334159E-2</v>
      </c>
      <c r="I76" s="18">
        <v>0.14712686872154085</v>
      </c>
    </row>
    <row r="80" spans="1:9" x14ac:dyDescent="0.25">
      <c r="A80" s="35"/>
      <c r="B80" s="35"/>
      <c r="C80" s="35"/>
      <c r="D80" s="35"/>
      <c r="E80" s="35"/>
      <c r="F80" s="35"/>
      <c r="G80" s="35"/>
      <c r="H80" s="35"/>
    </row>
    <row r="81" spans="1:8" x14ac:dyDescent="0.25">
      <c r="A81" s="35"/>
      <c r="B81" s="35"/>
      <c r="C81" s="35"/>
      <c r="D81" s="35"/>
      <c r="E81" s="35"/>
      <c r="F81" s="35"/>
      <c r="G81" s="35"/>
      <c r="H81" s="35"/>
    </row>
    <row r="82" spans="1:8" x14ac:dyDescent="0.25">
      <c r="A82" s="36"/>
      <c r="B82" s="36"/>
      <c r="C82" s="36"/>
      <c r="D82" s="35"/>
      <c r="E82" s="35"/>
      <c r="F82" s="35"/>
      <c r="G82" s="35"/>
      <c r="H82" s="35"/>
    </row>
    <row r="83" spans="1:8" x14ac:dyDescent="0.25">
      <c r="A83" s="17"/>
      <c r="B83" s="17"/>
      <c r="C83" s="17"/>
      <c r="D83" s="35"/>
      <c r="E83" s="35"/>
      <c r="F83" s="35"/>
      <c r="G83" s="35"/>
      <c r="H83" s="35"/>
    </row>
    <row r="84" spans="1:8" x14ac:dyDescent="0.25">
      <c r="A84" s="17"/>
      <c r="B84" s="17"/>
      <c r="C84" s="17"/>
      <c r="D84" s="35"/>
      <c r="E84" s="35"/>
      <c r="F84" s="35"/>
      <c r="G84" s="35"/>
      <c r="H84" s="35"/>
    </row>
    <row r="85" spans="1:8" x14ac:dyDescent="0.25">
      <c r="A85" s="17"/>
      <c r="B85" s="17"/>
      <c r="C85" s="17"/>
      <c r="D85" s="35"/>
      <c r="E85" s="35"/>
      <c r="F85" s="35"/>
      <c r="G85" s="35"/>
      <c r="H85" s="35"/>
    </row>
    <row r="86" spans="1:8" x14ac:dyDescent="0.25">
      <c r="A86" s="17"/>
      <c r="B86" s="17"/>
      <c r="C86" s="17"/>
      <c r="D86" s="35"/>
      <c r="E86" s="35"/>
      <c r="F86" s="35"/>
      <c r="G86" s="35"/>
      <c r="H86" s="35"/>
    </row>
    <row r="87" spans="1:8" x14ac:dyDescent="0.25">
      <c r="A87" s="17"/>
      <c r="B87" s="17"/>
      <c r="C87" s="17"/>
      <c r="D87" s="35"/>
      <c r="E87" s="35"/>
      <c r="F87" s="35"/>
      <c r="G87" s="35"/>
      <c r="H87" s="35"/>
    </row>
    <row r="88" spans="1:8" x14ac:dyDescent="0.25">
      <c r="A88" s="17"/>
      <c r="B88" s="17"/>
      <c r="C88" s="17"/>
      <c r="D88" s="35"/>
      <c r="E88" s="35"/>
      <c r="F88" s="35"/>
      <c r="G88" s="35"/>
      <c r="H88" s="35"/>
    </row>
    <row r="89" spans="1:8" x14ac:dyDescent="0.25">
      <c r="A89" s="17"/>
      <c r="B89" s="17"/>
      <c r="C89" s="17"/>
      <c r="D89" s="35"/>
      <c r="E89" s="35"/>
      <c r="F89" s="35"/>
      <c r="G89" s="35"/>
      <c r="H89" s="35"/>
    </row>
    <row r="90" spans="1:8" x14ac:dyDescent="0.25">
      <c r="A90" s="17"/>
      <c r="B90" s="17"/>
      <c r="C90" s="17"/>
      <c r="D90" s="35"/>
      <c r="E90" s="35"/>
      <c r="F90" s="35"/>
      <c r="G90" s="35"/>
      <c r="H90" s="35"/>
    </row>
    <row r="91" spans="1:8" x14ac:dyDescent="0.25">
      <c r="A91" s="17"/>
      <c r="B91" s="17"/>
      <c r="C91" s="17"/>
      <c r="D91" s="35"/>
      <c r="E91" s="35"/>
      <c r="F91" s="35"/>
      <c r="G91" s="35"/>
      <c r="H91" s="35"/>
    </row>
    <row r="92" spans="1:8" x14ac:dyDescent="0.25">
      <c r="A92" s="17"/>
      <c r="B92" s="17"/>
      <c r="C92" s="17"/>
      <c r="D92" s="35"/>
      <c r="E92" s="35"/>
      <c r="F92" s="35"/>
      <c r="G92" s="35"/>
      <c r="H92" s="35"/>
    </row>
    <row r="93" spans="1:8" x14ac:dyDescent="0.25">
      <c r="A93" s="17"/>
      <c r="B93" s="17"/>
      <c r="C93" s="17"/>
      <c r="D93" s="35"/>
      <c r="E93" s="35"/>
      <c r="F93" s="35"/>
      <c r="G93" s="35"/>
      <c r="H93" s="35"/>
    </row>
    <row r="94" spans="1:8" x14ac:dyDescent="0.25">
      <c r="A94" s="17"/>
      <c r="B94" s="17"/>
      <c r="C94" s="17"/>
      <c r="D94" s="35"/>
      <c r="E94" s="35"/>
      <c r="F94" s="35"/>
      <c r="G94" s="35"/>
      <c r="H94" s="35"/>
    </row>
    <row r="95" spans="1:8" x14ac:dyDescent="0.25">
      <c r="A95" s="17"/>
      <c r="B95" s="17"/>
      <c r="C95" s="17"/>
      <c r="D95" s="35"/>
      <c r="E95" s="35"/>
      <c r="F95" s="35"/>
      <c r="G95" s="35"/>
      <c r="H95" s="35"/>
    </row>
    <row r="96" spans="1:8" x14ac:dyDescent="0.25">
      <c r="A96" s="17"/>
      <c r="B96" s="17"/>
      <c r="C96" s="17"/>
      <c r="D96" s="35"/>
      <c r="E96" s="35"/>
      <c r="F96" s="35"/>
      <c r="G96" s="35"/>
      <c r="H96" s="35"/>
    </row>
    <row r="97" spans="1:8" x14ac:dyDescent="0.25">
      <c r="A97" s="17"/>
      <c r="B97" s="17"/>
      <c r="C97" s="17"/>
      <c r="D97" s="35"/>
      <c r="E97" s="35"/>
      <c r="F97" s="35"/>
      <c r="G97" s="35"/>
      <c r="H97" s="35"/>
    </row>
    <row r="98" spans="1:8" x14ac:dyDescent="0.25">
      <c r="A98" s="17"/>
      <c r="B98" s="17"/>
      <c r="C98" s="17"/>
      <c r="D98" s="35"/>
      <c r="E98" s="35"/>
      <c r="F98" s="35"/>
      <c r="G98" s="35"/>
      <c r="H98" s="35"/>
    </row>
    <row r="99" spans="1:8" x14ac:dyDescent="0.25">
      <c r="A99" s="17"/>
      <c r="B99" s="17"/>
      <c r="C99" s="17"/>
      <c r="D99" s="35"/>
      <c r="E99" s="35"/>
      <c r="F99" s="35"/>
      <c r="G99" s="35"/>
      <c r="H99" s="35"/>
    </row>
    <row r="100" spans="1:8" x14ac:dyDescent="0.25">
      <c r="A100" s="17"/>
      <c r="B100" s="17"/>
      <c r="C100" s="17"/>
      <c r="D100" s="35"/>
      <c r="E100" s="35"/>
      <c r="F100" s="35"/>
      <c r="G100" s="35"/>
      <c r="H100" s="35"/>
    </row>
    <row r="101" spans="1:8" x14ac:dyDescent="0.25">
      <c r="A101" s="17"/>
      <c r="B101" s="17"/>
      <c r="C101" s="17"/>
      <c r="D101" s="35"/>
      <c r="E101" s="35"/>
      <c r="F101" s="35"/>
      <c r="G101" s="35"/>
      <c r="H101" s="35"/>
    </row>
    <row r="102" spans="1:8" x14ac:dyDescent="0.25">
      <c r="A102" s="17"/>
      <c r="B102" s="17"/>
      <c r="C102" s="17"/>
      <c r="D102" s="35"/>
      <c r="E102" s="35"/>
      <c r="F102" s="35"/>
      <c r="G102" s="35"/>
      <c r="H102" s="35"/>
    </row>
    <row r="103" spans="1:8" x14ac:dyDescent="0.25">
      <c r="A103" s="17"/>
      <c r="B103" s="17"/>
      <c r="C103" s="17"/>
      <c r="D103" s="35"/>
      <c r="E103" s="35"/>
      <c r="F103" s="35"/>
      <c r="G103" s="35"/>
      <c r="H103" s="35"/>
    </row>
    <row r="104" spans="1:8" x14ac:dyDescent="0.25">
      <c r="A104" s="17"/>
      <c r="B104" s="17"/>
      <c r="C104" s="17"/>
      <c r="D104" s="35"/>
      <c r="E104" s="35"/>
      <c r="F104" s="35"/>
      <c r="G104" s="35"/>
      <c r="H104" s="35"/>
    </row>
    <row r="105" spans="1:8" x14ac:dyDescent="0.25">
      <c r="A105" s="17"/>
      <c r="B105" s="17"/>
      <c r="C105" s="17"/>
      <c r="D105" s="35"/>
      <c r="E105" s="35"/>
      <c r="F105" s="35"/>
      <c r="G105" s="35"/>
      <c r="H105" s="35"/>
    </row>
    <row r="106" spans="1:8" x14ac:dyDescent="0.25">
      <c r="A106" s="17"/>
      <c r="B106" s="17"/>
      <c r="C106" s="17"/>
      <c r="D106" s="35"/>
      <c r="E106" s="35"/>
      <c r="F106" s="35"/>
      <c r="G106" s="35"/>
      <c r="H106" s="35"/>
    </row>
    <row r="107" spans="1:8" x14ac:dyDescent="0.25">
      <c r="A107" s="17"/>
      <c r="B107" s="17"/>
      <c r="C107" s="17"/>
      <c r="D107" s="35"/>
      <c r="E107" s="35"/>
      <c r="F107" s="35"/>
      <c r="G107" s="35"/>
      <c r="H107" s="35"/>
    </row>
    <row r="108" spans="1:8" x14ac:dyDescent="0.25">
      <c r="A108" s="17"/>
      <c r="B108" s="17"/>
      <c r="C108" s="17"/>
      <c r="D108" s="35"/>
      <c r="E108" s="35"/>
      <c r="F108" s="35"/>
      <c r="G108" s="35"/>
      <c r="H108" s="35"/>
    </row>
    <row r="109" spans="1:8" x14ac:dyDescent="0.25">
      <c r="A109" s="17"/>
      <c r="B109" s="17"/>
      <c r="C109" s="17"/>
      <c r="D109" s="35"/>
      <c r="E109" s="35"/>
      <c r="F109" s="35"/>
      <c r="G109" s="35"/>
      <c r="H109" s="35"/>
    </row>
    <row r="110" spans="1:8" x14ac:dyDescent="0.25">
      <c r="A110" s="17"/>
      <c r="B110" s="17"/>
      <c r="C110" s="17"/>
      <c r="D110" s="35"/>
      <c r="E110" s="35"/>
      <c r="F110" s="35"/>
      <c r="G110" s="35"/>
      <c r="H110" s="35"/>
    </row>
    <row r="111" spans="1:8" x14ac:dyDescent="0.25">
      <c r="A111" s="17"/>
      <c r="B111" s="17"/>
      <c r="C111" s="17"/>
      <c r="D111" s="35"/>
      <c r="E111" s="35"/>
      <c r="F111" s="35"/>
      <c r="G111" s="35"/>
      <c r="H111" s="35"/>
    </row>
    <row r="112" spans="1:8" x14ac:dyDescent="0.25">
      <c r="A112" s="17"/>
      <c r="B112" s="17"/>
      <c r="C112" s="17"/>
      <c r="D112" s="35"/>
      <c r="E112" s="35"/>
      <c r="F112" s="35"/>
      <c r="G112" s="35"/>
      <c r="H112" s="35"/>
    </row>
    <row r="113" spans="1:8" x14ac:dyDescent="0.25">
      <c r="A113" s="17"/>
      <c r="B113" s="17"/>
      <c r="C113" s="17"/>
      <c r="D113" s="35"/>
      <c r="E113" s="35"/>
      <c r="F113" s="35"/>
      <c r="G113" s="35"/>
      <c r="H113" s="35"/>
    </row>
    <row r="114" spans="1:8" x14ac:dyDescent="0.25">
      <c r="A114" s="35"/>
      <c r="B114" s="35"/>
      <c r="C114" s="35"/>
      <c r="D114" s="35"/>
      <c r="E114" s="35"/>
      <c r="F114" s="35"/>
      <c r="G114" s="35"/>
      <c r="H114" s="35"/>
    </row>
    <row r="115" spans="1:8" x14ac:dyDescent="0.25">
      <c r="A115" s="35"/>
      <c r="B115" s="35"/>
      <c r="C115" s="35"/>
      <c r="D115" s="35"/>
      <c r="E115" s="35"/>
      <c r="F115" s="35"/>
      <c r="G115" s="35"/>
      <c r="H115" s="3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zoomScale="70" zoomScaleNormal="70" workbookViewId="0">
      <selection activeCell="N20" sqref="N20"/>
    </sheetView>
  </sheetViews>
  <sheetFormatPr defaultRowHeight="15" x14ac:dyDescent="0.25"/>
  <sheetData>
    <row r="1" spans="1:9" x14ac:dyDescent="0.25">
      <c r="A1" t="s">
        <v>36</v>
      </c>
    </row>
    <row r="2" spans="1:9" ht="15.75" thickBot="1" x14ac:dyDescent="0.3"/>
    <row r="3" spans="1:9" x14ac:dyDescent="0.25">
      <c r="A3" s="20" t="s">
        <v>37</v>
      </c>
      <c r="B3" s="20"/>
    </row>
    <row r="4" spans="1:9" x14ac:dyDescent="0.25">
      <c r="A4" s="17" t="s">
        <v>38</v>
      </c>
      <c r="B4" s="17">
        <v>0.69058016842727132</v>
      </c>
    </row>
    <row r="5" spans="1:9" x14ac:dyDescent="0.25">
      <c r="A5" s="17" t="s">
        <v>39</v>
      </c>
      <c r="B5" s="17">
        <v>0.47690096902503837</v>
      </c>
    </row>
    <row r="6" spans="1:9" x14ac:dyDescent="0.25">
      <c r="A6" s="17" t="s">
        <v>40</v>
      </c>
      <c r="B6" s="17">
        <v>0.4588630714052121</v>
      </c>
    </row>
    <row r="7" spans="1:9" x14ac:dyDescent="0.25">
      <c r="A7" s="17" t="s">
        <v>41</v>
      </c>
      <c r="B7" s="17">
        <v>7.1688191811795035</v>
      </c>
    </row>
    <row r="8" spans="1:9" ht="15.75" thickBot="1" x14ac:dyDescent="0.3">
      <c r="A8" s="18" t="s">
        <v>42</v>
      </c>
      <c r="B8" s="18">
        <v>31</v>
      </c>
    </row>
    <row r="10" spans="1:9" ht="15.75" thickBot="1" x14ac:dyDescent="0.3">
      <c r="A10" t="s">
        <v>43</v>
      </c>
    </row>
    <row r="11" spans="1:9" x14ac:dyDescent="0.25">
      <c r="A11" s="19"/>
      <c r="B11" s="19" t="s">
        <v>48</v>
      </c>
      <c r="C11" s="19" t="s">
        <v>49</v>
      </c>
      <c r="D11" s="19" t="s">
        <v>50</v>
      </c>
      <c r="E11" s="19" t="s">
        <v>51</v>
      </c>
      <c r="F11" s="19" t="s">
        <v>52</v>
      </c>
    </row>
    <row r="12" spans="1:9" x14ac:dyDescent="0.25">
      <c r="A12" s="17" t="s">
        <v>44</v>
      </c>
      <c r="B12" s="17">
        <v>1</v>
      </c>
      <c r="C12" s="17">
        <v>1358.7436890725805</v>
      </c>
      <c r="D12" s="17">
        <v>1358.7436890725805</v>
      </c>
      <c r="E12" s="17">
        <v>26.438833342797949</v>
      </c>
      <c r="F12" s="17">
        <v>1.709953787984108E-5</v>
      </c>
    </row>
    <row r="13" spans="1:9" x14ac:dyDescent="0.25">
      <c r="A13" s="17" t="s">
        <v>45</v>
      </c>
      <c r="B13" s="17">
        <v>29</v>
      </c>
      <c r="C13" s="17">
        <v>1490.3670851209679</v>
      </c>
      <c r="D13" s="17">
        <v>51.391968452447166</v>
      </c>
      <c r="E13" s="17"/>
      <c r="F13" s="17"/>
    </row>
    <row r="14" spans="1:9" ht="15.75" thickBot="1" x14ac:dyDescent="0.3">
      <c r="A14" s="18" t="s">
        <v>46</v>
      </c>
      <c r="B14" s="18">
        <v>30</v>
      </c>
      <c r="C14" s="18">
        <v>2849.1107741935484</v>
      </c>
      <c r="D14" s="18"/>
      <c r="E14" s="18"/>
      <c r="F14" s="18"/>
    </row>
    <row r="15" spans="1:9" ht="15.75" thickBot="1" x14ac:dyDescent="0.3"/>
    <row r="16" spans="1:9" x14ac:dyDescent="0.25">
      <c r="A16" s="19"/>
      <c r="B16" s="19" t="s">
        <v>53</v>
      </c>
      <c r="C16" s="19" t="s">
        <v>41</v>
      </c>
      <c r="D16" s="19" t="s">
        <v>54</v>
      </c>
      <c r="E16" s="19" t="s">
        <v>55</v>
      </c>
      <c r="F16" s="19" t="s">
        <v>56</v>
      </c>
      <c r="G16" s="19" t="s">
        <v>57</v>
      </c>
      <c r="H16" s="19" t="s">
        <v>58</v>
      </c>
      <c r="I16" s="19" t="s">
        <v>59</v>
      </c>
    </row>
    <row r="17" spans="1:9" x14ac:dyDescent="0.25">
      <c r="A17" s="17" t="s">
        <v>47</v>
      </c>
      <c r="B17" s="17">
        <v>54.318193548387093</v>
      </c>
      <c r="C17" s="17">
        <v>2.6387085520363205</v>
      </c>
      <c r="D17" s="17">
        <v>20.585143253683377</v>
      </c>
      <c r="E17" s="17">
        <v>7.5035682937990329E-19</v>
      </c>
      <c r="F17" s="17">
        <v>48.921428600813343</v>
      </c>
      <c r="G17" s="17">
        <v>59.714958495960843</v>
      </c>
      <c r="H17" s="17">
        <v>48.921428600813343</v>
      </c>
      <c r="I17" s="17">
        <v>59.714958495960843</v>
      </c>
    </row>
    <row r="18" spans="1:9" ht="15.75" thickBot="1" x14ac:dyDescent="0.3">
      <c r="A18" s="18" t="s">
        <v>60</v>
      </c>
      <c r="B18" s="18">
        <v>-0.74018951612903228</v>
      </c>
      <c r="C18" s="18">
        <v>0.14395335329325906</v>
      </c>
      <c r="D18" s="18">
        <v>-5.1418706073566218</v>
      </c>
      <c r="E18" s="18">
        <v>1.7099537879841046E-5</v>
      </c>
      <c r="F18" s="18">
        <v>-1.0346071813688074</v>
      </c>
      <c r="G18" s="18">
        <v>-0.44577185088925725</v>
      </c>
      <c r="H18" s="18">
        <v>-1.0346071813688074</v>
      </c>
      <c r="I18" s="18">
        <v>-0.44577185088925725</v>
      </c>
    </row>
    <row r="22" spans="1:9" x14ac:dyDescent="0.25">
      <c r="A22" t="s">
        <v>69</v>
      </c>
    </row>
    <row r="23" spans="1:9" ht="15.75" thickBot="1" x14ac:dyDescent="0.3"/>
    <row r="24" spans="1:9" x14ac:dyDescent="0.25">
      <c r="A24" s="19" t="s">
        <v>70</v>
      </c>
      <c r="B24" s="19" t="s">
        <v>71</v>
      </c>
      <c r="C24" s="19" t="s">
        <v>72</v>
      </c>
      <c r="E24" s="7" t="s">
        <v>74</v>
      </c>
      <c r="F24" s="7" t="s">
        <v>114</v>
      </c>
      <c r="G24" s="7" t="s">
        <v>116</v>
      </c>
      <c r="H24" s="7" t="s">
        <v>117</v>
      </c>
    </row>
    <row r="25" spans="1:9" x14ac:dyDescent="0.25">
      <c r="A25" s="17">
        <v>1</v>
      </c>
      <c r="B25" s="17">
        <v>53.578004032258058</v>
      </c>
      <c r="C25" s="17">
        <v>-19.038004032258058</v>
      </c>
      <c r="E25" s="4">
        <v>1</v>
      </c>
      <c r="F25" s="4">
        <v>34.54</v>
      </c>
      <c r="G25" s="4">
        <f>B17+B18*F25</f>
        <v>28.75204766129032</v>
      </c>
      <c r="H25" s="4">
        <f>B75+B76*G25</f>
        <v>29.865122966421168</v>
      </c>
    </row>
    <row r="26" spans="1:9" x14ac:dyDescent="0.25">
      <c r="A26" s="17">
        <v>2</v>
      </c>
      <c r="B26" s="17">
        <v>52.837814516129029</v>
      </c>
      <c r="C26" s="17">
        <v>1.5021854838709743</v>
      </c>
      <c r="E26" s="4">
        <v>2</v>
      </c>
      <c r="F26" s="4">
        <v>54.34</v>
      </c>
      <c r="G26" s="4">
        <f>B17+B18*F26</f>
        <v>14.096295241935479</v>
      </c>
      <c r="H26" s="4">
        <f>B75+B76*G26</f>
        <v>21.835521713030609</v>
      </c>
    </row>
    <row r="27" spans="1:9" x14ac:dyDescent="0.25">
      <c r="A27" s="17">
        <v>3</v>
      </c>
      <c r="B27" s="17">
        <v>52.097624999999994</v>
      </c>
      <c r="C27" s="17">
        <v>1.7723750000000038</v>
      </c>
      <c r="E27" s="4">
        <v>3</v>
      </c>
      <c r="F27" s="4">
        <v>53.87</v>
      </c>
      <c r="G27" s="4">
        <f>B17+B18*F27</f>
        <v>14.444184314516129</v>
      </c>
      <c r="H27" s="4">
        <f>B75+B76*G27</f>
        <v>22.026123358944428</v>
      </c>
    </row>
    <row r="28" spans="1:9" x14ac:dyDescent="0.25">
      <c r="A28" s="17">
        <v>4</v>
      </c>
      <c r="B28" s="17">
        <v>51.357435483870965</v>
      </c>
      <c r="C28" s="17">
        <v>1.8725645161290316</v>
      </c>
      <c r="E28" s="4">
        <v>4</v>
      </c>
      <c r="F28" s="4">
        <v>53.23</v>
      </c>
      <c r="G28" s="4">
        <f>B17+B18*F28</f>
        <v>14.917905604838708</v>
      </c>
      <c r="H28" s="4">
        <f>B75+B76*G28</f>
        <v>22.285666025720687</v>
      </c>
    </row>
    <row r="29" spans="1:9" x14ac:dyDescent="0.25">
      <c r="A29" s="17">
        <v>5</v>
      </c>
      <c r="B29" s="17">
        <v>50.61724596774193</v>
      </c>
      <c r="C29" s="17">
        <v>2.2927540322580668</v>
      </c>
      <c r="E29" s="4">
        <v>5</v>
      </c>
      <c r="F29" s="4">
        <v>52.91</v>
      </c>
      <c r="G29" s="4">
        <f>B17+B18*F29</f>
        <v>15.154766249999994</v>
      </c>
      <c r="H29" s="4">
        <f>B75+B76*G29</f>
        <v>22.415437359108815</v>
      </c>
    </row>
    <row r="30" spans="1:9" x14ac:dyDescent="0.25">
      <c r="A30" s="17">
        <v>6</v>
      </c>
      <c r="B30" s="17">
        <v>49.877056451612901</v>
      </c>
      <c r="C30" s="17">
        <v>3.0329435483870952</v>
      </c>
      <c r="E30" s="4">
        <v>6</v>
      </c>
      <c r="F30" s="4">
        <v>52.91</v>
      </c>
      <c r="G30" s="4">
        <f>B17+B18*F30</f>
        <v>15.154766249999994</v>
      </c>
      <c r="H30" s="4">
        <f>B75+B76*G30</f>
        <v>22.415437359108815</v>
      </c>
    </row>
    <row r="31" spans="1:9" x14ac:dyDescent="0.25">
      <c r="A31" s="17">
        <v>7</v>
      </c>
      <c r="B31" s="17">
        <v>49.136866935483866</v>
      </c>
      <c r="C31" s="17">
        <v>3.7731330645161307</v>
      </c>
      <c r="E31" s="4">
        <v>7</v>
      </c>
      <c r="F31" s="4">
        <v>52.91</v>
      </c>
      <c r="G31" s="4">
        <f>B17+B18*F31</f>
        <v>15.154766249999994</v>
      </c>
      <c r="H31" s="4">
        <f>B75+B76*G31</f>
        <v>22.415437359108815</v>
      </c>
    </row>
    <row r="32" spans="1:9" x14ac:dyDescent="0.25">
      <c r="A32" s="17">
        <v>8</v>
      </c>
      <c r="B32" s="17">
        <v>48.396677419354837</v>
      </c>
      <c r="C32" s="17">
        <v>4.0433225806451603</v>
      </c>
      <c r="E32" s="4">
        <v>8</v>
      </c>
      <c r="F32" s="4">
        <v>52.44</v>
      </c>
      <c r="G32" s="4">
        <f>B17+B18*F32</f>
        <v>15.502655322580644</v>
      </c>
      <c r="H32" s="4">
        <f>B75+B76*G32</f>
        <v>22.606039005022634</v>
      </c>
    </row>
    <row r="33" spans="1:8" x14ac:dyDescent="0.25">
      <c r="A33" s="17">
        <v>9</v>
      </c>
      <c r="B33" s="17">
        <v>47.656487903225802</v>
      </c>
      <c r="C33" s="17">
        <v>4.4835120967741986</v>
      </c>
      <c r="E33" s="4">
        <v>9</v>
      </c>
      <c r="F33" s="4">
        <v>52.14</v>
      </c>
      <c r="G33" s="4">
        <f>B17+B18*F33</f>
        <v>15.724712177419349</v>
      </c>
      <c r="H33" s="4">
        <f>B75+B76*G33</f>
        <v>22.727699630074003</v>
      </c>
    </row>
    <row r="34" spans="1:8" x14ac:dyDescent="0.25">
      <c r="A34" s="17">
        <v>10</v>
      </c>
      <c r="B34" s="17">
        <v>46.916298387096774</v>
      </c>
      <c r="C34" s="17">
        <v>5.733701612903225</v>
      </c>
      <c r="E34" s="4">
        <v>10</v>
      </c>
      <c r="F34" s="4">
        <v>52.65</v>
      </c>
      <c r="G34" s="4">
        <f>B17+B18*F34</f>
        <v>15.347215524193544</v>
      </c>
      <c r="H34" s="4">
        <f>B75+B76*G34</f>
        <v>22.520876567486674</v>
      </c>
    </row>
    <row r="35" spans="1:8" x14ac:dyDescent="0.25">
      <c r="A35" s="17">
        <v>11</v>
      </c>
      <c r="B35" s="17">
        <v>46.176108870967738</v>
      </c>
      <c r="C35" s="17">
        <v>5.9438911290322594</v>
      </c>
      <c r="E35" s="4">
        <v>11</v>
      </c>
      <c r="F35" s="4">
        <v>52.12</v>
      </c>
      <c r="G35" s="4">
        <f>B17+B18*F35</f>
        <v>15.73951596774193</v>
      </c>
      <c r="H35" s="4">
        <f>B75+B76*G35</f>
        <v>22.735810338410761</v>
      </c>
    </row>
    <row r="36" spans="1:8" x14ac:dyDescent="0.25">
      <c r="A36" s="17">
        <v>12</v>
      </c>
      <c r="B36" s="17">
        <v>45.435919354838703</v>
      </c>
      <c r="C36" s="17">
        <v>7.0940806451612985</v>
      </c>
      <c r="E36" s="4">
        <v>12</v>
      </c>
      <c r="F36" s="4">
        <v>52.53</v>
      </c>
      <c r="G36" s="4">
        <f>B17+B18*F36</f>
        <v>15.436038266129025</v>
      </c>
      <c r="H36" s="4">
        <f>B75+B76*G36</f>
        <v>22.569540817507217</v>
      </c>
    </row>
    <row r="37" spans="1:8" x14ac:dyDescent="0.25">
      <c r="A37" s="17">
        <v>13</v>
      </c>
      <c r="B37" s="17">
        <v>44.695729838709674</v>
      </c>
      <c r="C37" s="17">
        <v>7.8342701612903269</v>
      </c>
      <c r="E37" s="4">
        <v>13</v>
      </c>
      <c r="F37" s="4">
        <v>52.53</v>
      </c>
      <c r="G37" s="4">
        <f>B17+B18*F37</f>
        <v>15.436038266129025</v>
      </c>
      <c r="H37" s="4">
        <f>B75+B76*G37</f>
        <v>22.569540817507217</v>
      </c>
    </row>
    <row r="38" spans="1:8" x14ac:dyDescent="0.25">
      <c r="A38" s="17">
        <v>14</v>
      </c>
      <c r="B38" s="17">
        <v>43.955540322580639</v>
      </c>
      <c r="C38" s="17">
        <v>8.5744596774193624</v>
      </c>
      <c r="E38" s="4">
        <v>14</v>
      </c>
      <c r="F38" s="4">
        <v>52.53</v>
      </c>
      <c r="G38" s="4">
        <f>B17+B18*F38</f>
        <v>15.436038266129025</v>
      </c>
      <c r="H38" s="4">
        <f>B75+B76*G38</f>
        <v>22.569540817507217</v>
      </c>
    </row>
    <row r="39" spans="1:8" x14ac:dyDescent="0.25">
      <c r="A39" s="17">
        <v>15</v>
      </c>
      <c r="B39" s="17">
        <v>43.21535080645161</v>
      </c>
      <c r="C39" s="17">
        <v>8.9346491935483883</v>
      </c>
      <c r="E39" s="4">
        <v>15</v>
      </c>
      <c r="F39" s="4">
        <v>52.15</v>
      </c>
      <c r="G39" s="4">
        <f>B17+B18*F39</f>
        <v>15.717310282258062</v>
      </c>
      <c r="H39" s="4">
        <f>B75+B76*G39</f>
        <v>22.723644275905627</v>
      </c>
    </row>
    <row r="40" spans="1:8" x14ac:dyDescent="0.25">
      <c r="A40" s="17">
        <v>16</v>
      </c>
      <c r="B40" s="17">
        <v>42.475161290322575</v>
      </c>
      <c r="C40" s="17">
        <v>-10.695161290322574</v>
      </c>
      <c r="E40" s="4">
        <v>16</v>
      </c>
      <c r="F40" s="4">
        <v>31.78</v>
      </c>
      <c r="G40" s="4">
        <f>B17+B18*F40</f>
        <v>30.794970725806447</v>
      </c>
      <c r="H40" s="4">
        <f>B75+B76*G40</f>
        <v>30.984400716893788</v>
      </c>
    </row>
    <row r="41" spans="1:8" x14ac:dyDescent="0.25">
      <c r="A41" s="17">
        <v>17</v>
      </c>
      <c r="B41" s="17">
        <v>41.734971774193546</v>
      </c>
      <c r="C41" s="17">
        <v>-10.154971774193548</v>
      </c>
      <c r="E41" s="4">
        <v>17</v>
      </c>
      <c r="F41" s="4">
        <v>31.58</v>
      </c>
      <c r="G41" s="4">
        <f>B17+B18*F41</f>
        <v>30.943008629032256</v>
      </c>
      <c r="H41" s="4">
        <f>B75+B76*G41</f>
        <v>31.065507800261372</v>
      </c>
    </row>
    <row r="42" spans="1:8" x14ac:dyDescent="0.25">
      <c r="A42" s="17">
        <v>18</v>
      </c>
      <c r="B42" s="17">
        <v>40.994782258064511</v>
      </c>
      <c r="C42" s="17">
        <v>-9.9147822580645126</v>
      </c>
      <c r="E42" s="4">
        <v>18</v>
      </c>
      <c r="F42" s="4">
        <v>31.08</v>
      </c>
      <c r="G42" s="4">
        <f>B17+B18*F42</f>
        <v>31.313103387096771</v>
      </c>
      <c r="H42" s="4">
        <f>B75+B76*G42</f>
        <v>31.268275508680325</v>
      </c>
    </row>
    <row r="43" spans="1:8" x14ac:dyDescent="0.25">
      <c r="A43" s="17">
        <v>19</v>
      </c>
      <c r="B43" s="17">
        <v>40.254592741935483</v>
      </c>
      <c r="C43" s="17">
        <v>-9.2045927419354818</v>
      </c>
      <c r="E43" s="4">
        <v>19</v>
      </c>
      <c r="F43" s="4">
        <v>31.05</v>
      </c>
      <c r="G43" s="4">
        <f>B17+B18*F43</f>
        <v>31.335309072580639</v>
      </c>
      <c r="H43" s="4">
        <f>B75+B76*G43</f>
        <v>31.280441571185463</v>
      </c>
    </row>
    <row r="44" spans="1:8" x14ac:dyDescent="0.25">
      <c r="A44" s="17">
        <v>20</v>
      </c>
      <c r="B44" s="17">
        <v>39.514403225806447</v>
      </c>
      <c r="C44" s="17">
        <v>-8.4644032258064463</v>
      </c>
      <c r="E44" s="4">
        <v>20</v>
      </c>
      <c r="F44" s="4">
        <v>31.05</v>
      </c>
      <c r="G44" s="4">
        <f>B17+B18*F44</f>
        <v>31.335309072580639</v>
      </c>
      <c r="H44" s="4">
        <f>B75+B76*G44</f>
        <v>31.280441571185463</v>
      </c>
    </row>
    <row r="45" spans="1:8" x14ac:dyDescent="0.25">
      <c r="A45" s="17">
        <v>21</v>
      </c>
      <c r="B45" s="17">
        <v>38.774213709677412</v>
      </c>
      <c r="C45" s="17">
        <v>-7.7242137096774108</v>
      </c>
      <c r="E45" s="4">
        <v>21</v>
      </c>
      <c r="F45" s="4">
        <v>31.05</v>
      </c>
      <c r="G45" s="4">
        <f>B17+B18*F45</f>
        <v>31.335309072580639</v>
      </c>
      <c r="H45" s="4">
        <f>B75+B76*G45</f>
        <v>31.280441571185463</v>
      </c>
    </row>
    <row r="46" spans="1:8" x14ac:dyDescent="0.25">
      <c r="A46" s="17">
        <v>22</v>
      </c>
      <c r="B46" s="17">
        <v>38.034024193548383</v>
      </c>
      <c r="C46" s="17">
        <v>-5.0740241935483823</v>
      </c>
      <c r="E46" s="4">
        <v>22</v>
      </c>
      <c r="F46" s="4">
        <v>32.96</v>
      </c>
      <c r="G46" s="4">
        <f>B17+B18*F46</f>
        <v>29.921547096774187</v>
      </c>
      <c r="H46" s="4">
        <f>B75+B76*G46</f>
        <v>30.505868925025062</v>
      </c>
    </row>
    <row r="47" spans="1:8" x14ac:dyDescent="0.25">
      <c r="A47" s="17">
        <v>23</v>
      </c>
      <c r="B47" s="17">
        <v>37.293834677419355</v>
      </c>
      <c r="C47" s="17">
        <v>-3.7838346774193568</v>
      </c>
      <c r="E47" s="4">
        <v>23</v>
      </c>
      <c r="F47" s="4">
        <v>33.51</v>
      </c>
      <c r="G47" s="4">
        <f>B17+B18*F47</f>
        <v>29.514442862903223</v>
      </c>
      <c r="H47" s="4">
        <f>B75+B76*G47</f>
        <v>30.282824445764213</v>
      </c>
    </row>
    <row r="48" spans="1:8" x14ac:dyDescent="0.25">
      <c r="A48" s="17">
        <v>24</v>
      </c>
      <c r="B48" s="17">
        <v>36.553645161290319</v>
      </c>
      <c r="C48" s="17">
        <v>-3.3536451612903164</v>
      </c>
      <c r="E48" s="4">
        <v>24</v>
      </c>
      <c r="F48" s="4">
        <v>33.200000000000003</v>
      </c>
      <c r="G48" s="4">
        <f>B17+B18*F48</f>
        <v>29.743901612903219</v>
      </c>
      <c r="H48" s="4">
        <f>B75+B76*G48</f>
        <v>30.408540424983961</v>
      </c>
    </row>
    <row r="49" spans="1:8" x14ac:dyDescent="0.25">
      <c r="A49" s="17">
        <v>25</v>
      </c>
      <c r="B49" s="17">
        <v>35.813455645161284</v>
      </c>
      <c r="C49" s="17">
        <v>-0.73345564516128547</v>
      </c>
      <c r="E49" s="4">
        <v>25</v>
      </c>
      <c r="F49" s="4">
        <v>35.08</v>
      </c>
      <c r="G49" s="4">
        <f>B17+B18*F49</f>
        <v>28.352345322580643</v>
      </c>
      <c r="H49" s="4">
        <f>B75+B76*G49</f>
        <v>29.646133841328698</v>
      </c>
    </row>
    <row r="50" spans="1:8" x14ac:dyDescent="0.25">
      <c r="A50" s="17">
        <v>26</v>
      </c>
      <c r="B50" s="17">
        <v>35.073266129032255</v>
      </c>
      <c r="C50" s="17">
        <v>0.12673387096774746</v>
      </c>
      <c r="E50" s="4">
        <v>26</v>
      </c>
      <c r="F50" s="4">
        <v>35.200000000000003</v>
      </c>
      <c r="G50" s="4">
        <f>B17+B18*F50</f>
        <v>28.263522580645155</v>
      </c>
      <c r="H50" s="4">
        <f>B75+B76*G50</f>
        <v>29.597469591308148</v>
      </c>
    </row>
    <row r="51" spans="1:8" x14ac:dyDescent="0.25">
      <c r="A51" s="17">
        <v>27</v>
      </c>
      <c r="B51" s="17">
        <v>34.33307661290322</v>
      </c>
      <c r="C51" s="17">
        <v>0.86692338709678296</v>
      </c>
      <c r="E51" s="4">
        <v>27</v>
      </c>
      <c r="F51" s="4">
        <v>35.200000000000003</v>
      </c>
      <c r="G51" s="4">
        <f>B17+B18*F51</f>
        <v>28.263522580645155</v>
      </c>
      <c r="H51" s="4">
        <f>B75+B76*G51</f>
        <v>29.597469591308148</v>
      </c>
    </row>
    <row r="52" spans="1:8" x14ac:dyDescent="0.25">
      <c r="A52" s="17">
        <v>28</v>
      </c>
      <c r="B52" s="17">
        <v>33.592887096774191</v>
      </c>
      <c r="C52" s="17">
        <v>1.6071129032258114</v>
      </c>
      <c r="E52" s="4">
        <v>28</v>
      </c>
      <c r="F52" s="4">
        <v>35.200000000000003</v>
      </c>
      <c r="G52" s="4">
        <f>B17+B18*F52</f>
        <v>28.263522580645155</v>
      </c>
      <c r="H52" s="4">
        <f>B75+B76*G52</f>
        <v>29.597469591308148</v>
      </c>
    </row>
    <row r="53" spans="1:8" x14ac:dyDescent="0.25">
      <c r="A53" s="17">
        <v>29</v>
      </c>
      <c r="B53" s="17">
        <v>32.852697580645156</v>
      </c>
      <c r="C53" s="17">
        <v>4.0973024193548468</v>
      </c>
      <c r="E53" s="4">
        <v>29</v>
      </c>
      <c r="F53" s="4">
        <v>36.950000000000003</v>
      </c>
      <c r="G53" s="4">
        <f>B17+B18*F53</f>
        <v>26.968190927419347</v>
      </c>
      <c r="H53" s="4">
        <f>B75+B76*G53</f>
        <v>28.887782611841811</v>
      </c>
    </row>
    <row r="54" spans="1:8" x14ac:dyDescent="0.25">
      <c r="A54" s="17">
        <v>30</v>
      </c>
      <c r="B54" s="17">
        <v>32.11250806451612</v>
      </c>
      <c r="C54" s="17">
        <v>4.9474919354838818</v>
      </c>
      <c r="E54" s="4">
        <v>30</v>
      </c>
      <c r="F54" s="4">
        <v>37.06</v>
      </c>
      <c r="G54" s="4">
        <f>B17+B18*F54</f>
        <v>26.886770080645157</v>
      </c>
      <c r="H54" s="4">
        <f>B75+B76*G54</f>
        <v>28.843173715989643</v>
      </c>
    </row>
    <row r="55" spans="1:8" ht="15.75" thickBot="1" x14ac:dyDescent="0.3">
      <c r="A55" s="18">
        <v>31</v>
      </c>
      <c r="B55" s="18">
        <v>31.372318548387092</v>
      </c>
      <c r="C55" s="18">
        <v>9.6076814516129048</v>
      </c>
      <c r="E55" s="4">
        <v>31</v>
      </c>
      <c r="F55" s="4">
        <v>40.98</v>
      </c>
      <c r="G55" s="4">
        <f>B17+B18*F55</f>
        <v>23.985227177419354</v>
      </c>
      <c r="H55" s="4">
        <f>B75+B76*G55</f>
        <v>27.253474881985049</v>
      </c>
    </row>
    <row r="59" spans="1:8" x14ac:dyDescent="0.25">
      <c r="A59" t="s">
        <v>36</v>
      </c>
    </row>
    <row r="60" spans="1:8" ht="15.75" thickBot="1" x14ac:dyDescent="0.3"/>
    <row r="61" spans="1:8" x14ac:dyDescent="0.25">
      <c r="A61" s="20" t="s">
        <v>37</v>
      </c>
      <c r="B61" s="20"/>
    </row>
    <row r="62" spans="1:8" x14ac:dyDescent="0.25">
      <c r="A62" s="17" t="s">
        <v>38</v>
      </c>
      <c r="B62" s="17">
        <v>0.69058016842727121</v>
      </c>
    </row>
    <row r="63" spans="1:8" x14ac:dyDescent="0.25">
      <c r="A63" s="17" t="s">
        <v>39</v>
      </c>
      <c r="B63" s="17">
        <v>0.4769009690250382</v>
      </c>
    </row>
    <row r="64" spans="1:8" x14ac:dyDescent="0.25">
      <c r="A64" s="17" t="s">
        <v>40</v>
      </c>
      <c r="B64" s="17">
        <v>0.45886307140521193</v>
      </c>
    </row>
    <row r="65" spans="1:9" x14ac:dyDescent="0.25">
      <c r="A65" s="17" t="s">
        <v>41</v>
      </c>
      <c r="B65" s="17">
        <v>5.3062848009337822</v>
      </c>
    </row>
    <row r="66" spans="1:9" ht="15.75" thickBot="1" x14ac:dyDescent="0.3">
      <c r="A66" s="18" t="s">
        <v>42</v>
      </c>
      <c r="B66" s="18">
        <v>31</v>
      </c>
    </row>
    <row r="68" spans="1:9" ht="15.75" thickBot="1" x14ac:dyDescent="0.3">
      <c r="A68" t="s">
        <v>43</v>
      </c>
    </row>
    <row r="69" spans="1:9" x14ac:dyDescent="0.25">
      <c r="A69" s="19"/>
      <c r="B69" s="19" t="s">
        <v>48</v>
      </c>
      <c r="C69" s="19" t="s">
        <v>49</v>
      </c>
      <c r="D69" s="19" t="s">
        <v>50</v>
      </c>
      <c r="E69" s="19" t="s">
        <v>51</v>
      </c>
      <c r="F69" s="19" t="s">
        <v>52</v>
      </c>
    </row>
    <row r="70" spans="1:9" x14ac:dyDescent="0.25">
      <c r="A70" s="17" t="s">
        <v>44</v>
      </c>
      <c r="B70" s="17">
        <v>1</v>
      </c>
      <c r="C70" s="17">
        <v>744.42919862684062</v>
      </c>
      <c r="D70" s="17">
        <v>744.42919862684062</v>
      </c>
      <c r="E70" s="17">
        <v>26.438833342797931</v>
      </c>
      <c r="F70" s="17">
        <v>1.7099537879841145E-5</v>
      </c>
    </row>
    <row r="71" spans="1:9" x14ac:dyDescent="0.25">
      <c r="A71" s="17" t="s">
        <v>45</v>
      </c>
      <c r="B71" s="17">
        <v>29</v>
      </c>
      <c r="C71" s="17">
        <v>816.54309327000533</v>
      </c>
      <c r="D71" s="17">
        <v>28.156658388620873</v>
      </c>
      <c r="E71" s="17"/>
      <c r="F71" s="17"/>
    </row>
    <row r="72" spans="1:9" ht="15.75" thickBot="1" x14ac:dyDescent="0.3">
      <c r="A72" s="18" t="s">
        <v>46</v>
      </c>
      <c r="B72" s="18">
        <v>30</v>
      </c>
      <c r="C72" s="18">
        <v>1560.9722918968459</v>
      </c>
      <c r="D72" s="18"/>
      <c r="E72" s="18"/>
      <c r="F72" s="18"/>
    </row>
    <row r="73" spans="1:9" ht="15.75" thickBot="1" x14ac:dyDescent="0.3"/>
    <row r="74" spans="1:9" x14ac:dyDescent="0.25">
      <c r="A74" s="19"/>
      <c r="B74" s="19" t="s">
        <v>53</v>
      </c>
      <c r="C74" s="19" t="s">
        <v>41</v>
      </c>
      <c r="D74" s="19" t="s">
        <v>54</v>
      </c>
      <c r="E74" s="19" t="s">
        <v>55</v>
      </c>
      <c r="F74" s="19" t="s">
        <v>56</v>
      </c>
      <c r="G74" s="19" t="s">
        <v>57</v>
      </c>
      <c r="H74" s="19" t="s">
        <v>58</v>
      </c>
      <c r="I74" s="19" t="s">
        <v>59</v>
      </c>
    </row>
    <row r="75" spans="1:9" x14ac:dyDescent="0.25">
      <c r="A75" s="17" t="s">
        <v>47</v>
      </c>
      <c r="B75" s="17">
        <v>14.112436148803321</v>
      </c>
      <c r="C75" s="17">
        <v>1.9531444063373038</v>
      </c>
      <c r="D75" s="17">
        <v>7.2254955153408833</v>
      </c>
      <c r="E75" s="17">
        <v>5.9027257707028224E-8</v>
      </c>
      <c r="F75" s="17">
        <v>10.117807313596582</v>
      </c>
      <c r="G75" s="17">
        <v>18.107064984010059</v>
      </c>
      <c r="H75" s="17">
        <v>10.117807313596582</v>
      </c>
      <c r="I75" s="17">
        <v>18.107064984010059</v>
      </c>
    </row>
    <row r="76" spans="1:9" ht="15.75" thickBot="1" x14ac:dyDescent="0.3">
      <c r="A76" s="18" t="s">
        <v>60</v>
      </c>
      <c r="B76" s="18">
        <v>0.54788051978733077</v>
      </c>
      <c r="C76" s="18">
        <v>0.10655276291928907</v>
      </c>
      <c r="D76" s="18">
        <v>5.1418706073566192</v>
      </c>
      <c r="E76" s="18">
        <v>1.7099537879841145E-5</v>
      </c>
      <c r="F76" s="18">
        <v>0.32995565061366228</v>
      </c>
      <c r="G76" s="18">
        <v>0.76580538896099926</v>
      </c>
      <c r="H76" s="18">
        <v>0.32995565061366228</v>
      </c>
      <c r="I76" s="18">
        <v>0.76580538896099926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opLeftCell="C4" workbookViewId="0">
      <selection activeCell="I21" sqref="I21"/>
    </sheetView>
  </sheetViews>
  <sheetFormatPr defaultRowHeight="15" x14ac:dyDescent="0.25"/>
  <cols>
    <col min="4" max="4" width="14" customWidth="1"/>
  </cols>
  <sheetData>
    <row r="1" spans="1:19" ht="30" x14ac:dyDescent="0.25">
      <c r="A1" s="83" t="s">
        <v>122</v>
      </c>
      <c r="B1" s="83"/>
      <c r="C1" s="83"/>
      <c r="D1" s="40" t="s">
        <v>123</v>
      </c>
      <c r="E1" s="40" t="s">
        <v>124</v>
      </c>
      <c r="F1" s="2" t="s">
        <v>118</v>
      </c>
      <c r="G1" s="2" t="s">
        <v>119</v>
      </c>
      <c r="H1" s="2" t="s">
        <v>120</v>
      </c>
      <c r="I1" s="2" t="s">
        <v>121</v>
      </c>
      <c r="K1" t="s">
        <v>36</v>
      </c>
    </row>
    <row r="2" spans="1:19" ht="15.75" thickBot="1" x14ac:dyDescent="0.3">
      <c r="A2" s="39">
        <v>2013</v>
      </c>
      <c r="B2" s="39" t="s">
        <v>118</v>
      </c>
      <c r="C2" s="39">
        <v>25</v>
      </c>
      <c r="D2" s="45">
        <f t="shared" ref="D2:D16" si="0">LOG10(C2)</f>
        <v>1.3979400086720377</v>
      </c>
      <c r="E2" s="46">
        <v>1</v>
      </c>
      <c r="F2" s="46">
        <f>IF(RIGHT(B2,1)=RIGHT(F1,1),1,0)</f>
        <v>1</v>
      </c>
      <c r="G2" s="46">
        <f>IF(RIGHT(B2,1)=RIGHT(G1,1),1,0)</f>
        <v>0</v>
      </c>
      <c r="H2" s="46">
        <f>IF(RIGHT(B2,1)=RIGHT(H1,1),1,0)</f>
        <v>0</v>
      </c>
      <c r="I2" s="46">
        <f>IF(RIGHT(B2,1)=RIGHT(I1,1),1,0)</f>
        <v>0</v>
      </c>
    </row>
    <row r="3" spans="1:19" x14ac:dyDescent="0.25">
      <c r="A3" s="38"/>
      <c r="B3" s="38" t="s">
        <v>119</v>
      </c>
      <c r="C3" s="38">
        <v>20</v>
      </c>
      <c r="D3" s="45">
        <f t="shared" si="0"/>
        <v>1.3010299956639813</v>
      </c>
      <c r="E3" s="46">
        <v>2</v>
      </c>
      <c r="F3" s="46">
        <f>IF(RIGHT(B3,1)=RIGHT(F1,1),1,0)</f>
        <v>0</v>
      </c>
      <c r="G3" s="46">
        <f>IF(RIGHT(B3,1)=RIGHT(G1,1),1,0)</f>
        <v>1</v>
      </c>
      <c r="H3" s="46">
        <f>IF(RIGHT(B3,1)=RIGHT(H1,1),1,0)</f>
        <v>0</v>
      </c>
      <c r="I3" s="46">
        <f>IF(RIGHT(B3,1)=RIGHT(I1,1),1,0)</f>
        <v>0</v>
      </c>
      <c r="K3" s="20" t="s">
        <v>37</v>
      </c>
      <c r="L3" s="20"/>
    </row>
    <row r="4" spans="1:19" x14ac:dyDescent="0.25">
      <c r="A4" s="38"/>
      <c r="B4" s="38" t="s">
        <v>120</v>
      </c>
      <c r="C4" s="38">
        <v>22</v>
      </c>
      <c r="D4" s="45">
        <f t="shared" si="0"/>
        <v>1.3424226808222062</v>
      </c>
      <c r="E4" s="46">
        <v>3</v>
      </c>
      <c r="F4" s="46">
        <f>IF(RIGHT(B4,1)=RIGHT(F1,1),1,0)</f>
        <v>0</v>
      </c>
      <c r="G4" s="46">
        <f>IF(RIGHT(B4,1)=RIGHT(G1,1),1,0)</f>
        <v>0</v>
      </c>
      <c r="H4" s="46">
        <f>IF(RIGHT(B4,1)=RIGHT(H1,1),1,0)</f>
        <v>1</v>
      </c>
      <c r="I4" s="46">
        <f>IF(RIGHT(B4,1)=RIGHT(I1,1),1,0)</f>
        <v>0</v>
      </c>
      <c r="K4" s="17" t="s">
        <v>38</v>
      </c>
      <c r="L4" s="17">
        <v>0.98809521543333378</v>
      </c>
    </row>
    <row r="5" spans="1:19" ht="15.75" thickBot="1" x14ac:dyDescent="0.3">
      <c r="A5" s="37"/>
      <c r="B5" s="37" t="s">
        <v>121</v>
      </c>
      <c r="C5" s="37">
        <v>36</v>
      </c>
      <c r="D5" s="47">
        <f t="shared" si="0"/>
        <v>1.5563025007672873</v>
      </c>
      <c r="E5" s="48">
        <v>4</v>
      </c>
      <c r="F5" s="48">
        <f>IF(RIGHT(B5,1)=RIGHT(F1,1),1,0)</f>
        <v>0</v>
      </c>
      <c r="G5" s="48">
        <f>IF(RIGHT(B5,1)=RIGHT(G1,1),1,0)</f>
        <v>0</v>
      </c>
      <c r="H5" s="49">
        <f>IF(RIGHT(B5,1)=RIGHT(H1,1),1,0)</f>
        <v>0</v>
      </c>
      <c r="I5" s="48">
        <f>IF(RIGHT(B5,1)=RIGHT(I1,1),1,0)</f>
        <v>1</v>
      </c>
      <c r="K5" s="17" t="s">
        <v>39</v>
      </c>
      <c r="L5" s="17">
        <v>0.97633215476224633</v>
      </c>
    </row>
    <row r="6" spans="1:19" x14ac:dyDescent="0.25">
      <c r="A6" s="35">
        <v>2014</v>
      </c>
      <c r="B6" s="38" t="s">
        <v>118</v>
      </c>
      <c r="C6" s="38">
        <v>30</v>
      </c>
      <c r="D6" s="50">
        <f t="shared" si="0"/>
        <v>1.4771212547196624</v>
      </c>
      <c r="E6" s="51">
        <v>5</v>
      </c>
      <c r="F6" s="51">
        <f>IF(RIGHT(B6,1)=RIGHT(F1,1),1,0)</f>
        <v>1</v>
      </c>
      <c r="G6" s="51">
        <f>IF(RIGHT(B6,1)=RIGHT(G1,1),1,0)</f>
        <v>0</v>
      </c>
      <c r="H6" s="51">
        <f>IF(RIGHT(B6,1)=RIGHT(H1,1),1,0)</f>
        <v>0</v>
      </c>
      <c r="I6" s="51">
        <f>IF(RIGHT(B6,1)=RIGHT(I1,1),1,0)</f>
        <v>0</v>
      </c>
      <c r="K6" s="17" t="s">
        <v>40</v>
      </c>
      <c r="L6" s="17">
        <v>0.96686501666714475</v>
      </c>
    </row>
    <row r="7" spans="1:19" x14ac:dyDescent="0.25">
      <c r="A7" s="35"/>
      <c r="B7" s="38" t="s">
        <v>119</v>
      </c>
      <c r="C7" s="38">
        <v>28</v>
      </c>
      <c r="D7" s="52">
        <f t="shared" si="0"/>
        <v>1.4471580313422192</v>
      </c>
      <c r="E7" s="53">
        <v>6</v>
      </c>
      <c r="F7" s="53">
        <f>IF(RIGHT(B7,1)=RIGHT(F1,1),1,0)</f>
        <v>0</v>
      </c>
      <c r="G7" s="53">
        <f>IF(RIGHT(B7,1)=RIGHT(G1,1),1,0)</f>
        <v>1</v>
      </c>
      <c r="H7" s="53">
        <f>IF(RIGHT(B7,1)=RIGHT(H1,1),1,0)</f>
        <v>0</v>
      </c>
      <c r="I7" s="53">
        <f>IF(RIGHT(B7,1)=RIGHT(I1,1),1,0)</f>
        <v>0</v>
      </c>
      <c r="K7" s="17" t="s">
        <v>41</v>
      </c>
      <c r="L7" s="17">
        <v>2.951776518183542E-2</v>
      </c>
    </row>
    <row r="8" spans="1:19" ht="15.75" thickBot="1" x14ac:dyDescent="0.3">
      <c r="A8" s="35"/>
      <c r="B8" s="38" t="s">
        <v>120</v>
      </c>
      <c r="C8" s="38">
        <v>31</v>
      </c>
      <c r="D8" s="52">
        <f t="shared" si="0"/>
        <v>1.4913616938342726</v>
      </c>
      <c r="E8" s="53">
        <v>7</v>
      </c>
      <c r="F8" s="53">
        <f>IF(RIGHT(B8,1)=RIGHT(F1,1),1,0)</f>
        <v>0</v>
      </c>
      <c r="G8" s="53">
        <f>IF(RIGHT(B8,1)=RIGHT(G1,1),1,0)</f>
        <v>0</v>
      </c>
      <c r="H8" s="53">
        <f>IF(RIGHT(B8,1)=RIGHT(H1,1),1,0)</f>
        <v>1</v>
      </c>
      <c r="I8" s="53">
        <f>IF(RIGHT(B8,1)=RIGHT(I1,1),1,0)</f>
        <v>0</v>
      </c>
      <c r="K8" s="18" t="s">
        <v>42</v>
      </c>
      <c r="L8" s="18">
        <v>15</v>
      </c>
    </row>
    <row r="9" spans="1:19" ht="15.75" thickBot="1" x14ac:dyDescent="0.3">
      <c r="A9" s="41"/>
      <c r="B9" s="37" t="s">
        <v>121</v>
      </c>
      <c r="C9" s="37">
        <v>48</v>
      </c>
      <c r="D9" s="54">
        <f t="shared" si="0"/>
        <v>1.6812412373755872</v>
      </c>
      <c r="E9" s="55">
        <v>8</v>
      </c>
      <c r="F9" s="55">
        <f>IF(RIGHT(B9,1)=RIGHT(F1,1),1,0)</f>
        <v>0</v>
      </c>
      <c r="G9" s="55">
        <f>IF(RIGHT(B9,1)=RIGHT(G1,1),1,0)</f>
        <v>0</v>
      </c>
      <c r="H9" s="56">
        <f>IF(RIGHT(B9,1)=RIGHT(H1,1),1,0)</f>
        <v>0</v>
      </c>
      <c r="I9" s="55">
        <f>IF(RIGHT(B9,1)=RIGHT(I1,1),1,0)</f>
        <v>1</v>
      </c>
    </row>
    <row r="10" spans="1:19" ht="15.75" thickBot="1" x14ac:dyDescent="0.3">
      <c r="A10" s="35">
        <v>2015</v>
      </c>
      <c r="B10" s="38" t="s">
        <v>118</v>
      </c>
      <c r="C10" s="38">
        <v>41</v>
      </c>
      <c r="D10" s="57">
        <f t="shared" si="0"/>
        <v>1.6127838567197355</v>
      </c>
      <c r="E10" s="58">
        <v>9</v>
      </c>
      <c r="F10" s="58">
        <f>IF(RIGHT(B10,1)=RIGHT(F1,1),1,0)</f>
        <v>1</v>
      </c>
      <c r="G10" s="58">
        <f>IF(RIGHT(B10,1)=RIGHT(G1,1),1,0)</f>
        <v>0</v>
      </c>
      <c r="H10" s="58">
        <f>IF(RIGHT(B10,1)=RIGHT(H1,1),1,0)</f>
        <v>0</v>
      </c>
      <c r="I10" s="58">
        <f>IF(RIGHT(B10,1)=RIGHT(I1,1),1,0)</f>
        <v>0</v>
      </c>
      <c r="K10" t="s">
        <v>43</v>
      </c>
    </row>
    <row r="11" spans="1:19" x14ac:dyDescent="0.25">
      <c r="A11" s="35"/>
      <c r="B11" s="38" t="s">
        <v>119</v>
      </c>
      <c r="C11" s="38">
        <v>40</v>
      </c>
      <c r="D11" s="59">
        <f t="shared" si="0"/>
        <v>1.6020599913279623</v>
      </c>
      <c r="E11" s="60">
        <v>10</v>
      </c>
      <c r="F11" s="60">
        <f>IF(RIGHT(B11,1)=RIGHT(F1,1),1,0)</f>
        <v>0</v>
      </c>
      <c r="G11" s="60">
        <f>IF(RIGHT(B11,1)=RIGHT(G1,1),1,0)</f>
        <v>1</v>
      </c>
      <c r="H11" s="60">
        <f>IF(RIGHT(B11,1)=RIGHT(H1,1),1,0)</f>
        <v>0</v>
      </c>
      <c r="I11" s="60">
        <f>IF(RIGHT(B11,1)=RIGHT(I1,1),1,0)</f>
        <v>0</v>
      </c>
      <c r="K11" s="19"/>
      <c r="L11" s="19" t="s">
        <v>48</v>
      </c>
      <c r="M11" s="19" t="s">
        <v>49</v>
      </c>
      <c r="N11" s="19" t="s">
        <v>50</v>
      </c>
      <c r="O11" s="19" t="s">
        <v>51</v>
      </c>
      <c r="P11" s="19" t="s">
        <v>52</v>
      </c>
    </row>
    <row r="12" spans="1:19" x14ac:dyDescent="0.25">
      <c r="A12" s="35"/>
      <c r="B12" s="38" t="s">
        <v>120</v>
      </c>
      <c r="C12" s="38">
        <v>47</v>
      </c>
      <c r="D12" s="59">
        <f t="shared" si="0"/>
        <v>1.6720978579357175</v>
      </c>
      <c r="E12" s="60">
        <v>11</v>
      </c>
      <c r="F12" s="60">
        <f>IF(RIGHT(B12,1)=RIGHT(F1,1),1,0)</f>
        <v>0</v>
      </c>
      <c r="G12" s="60">
        <f>IF(RIGHT(B12,1)=RIGHT(G1,1),1,0)</f>
        <v>0</v>
      </c>
      <c r="H12" s="60">
        <f>IF(RIGHT(B12,1)=RIGHT(H1,1),1,0)</f>
        <v>1</v>
      </c>
      <c r="I12" s="60">
        <f>IF(RIGHT(B12,1)=RIGHT(I1,1),1,0)</f>
        <v>0</v>
      </c>
      <c r="K12" s="17" t="s">
        <v>44</v>
      </c>
      <c r="L12" s="17">
        <v>4</v>
      </c>
      <c r="M12" s="17">
        <v>0.35942296210149838</v>
      </c>
      <c r="N12" s="17">
        <v>8.9855740525374594E-2</v>
      </c>
      <c r="O12" s="17">
        <v>103.12854264452179</v>
      </c>
      <c r="P12" s="17">
        <v>4.3681101043119577E-8</v>
      </c>
    </row>
    <row r="13" spans="1:19" ht="15.75" thickBot="1" x14ac:dyDescent="0.3">
      <c r="A13" s="41"/>
      <c r="B13" s="37" t="s">
        <v>121</v>
      </c>
      <c r="C13" s="37">
        <v>61</v>
      </c>
      <c r="D13" s="61">
        <f t="shared" si="0"/>
        <v>1.7853298350107671</v>
      </c>
      <c r="E13" s="62">
        <v>12</v>
      </c>
      <c r="F13" s="62">
        <f>IF(RIGHT(B13,1)=RIGHT(F1,1),1,0)</f>
        <v>0</v>
      </c>
      <c r="G13" s="62">
        <f>IF(RIGHT(B13,1)=RIGHT(G1,1),1,0)</f>
        <v>0</v>
      </c>
      <c r="H13" s="63">
        <f>IF(RIGHT(B13,1)=RIGHT(H1,1),1,0)</f>
        <v>0</v>
      </c>
      <c r="I13" s="62">
        <f>IF(RIGHT(B13,1)=RIGHT(I1,1),1,0)</f>
        <v>1</v>
      </c>
      <c r="K13" s="17" t="s">
        <v>45</v>
      </c>
      <c r="L13" s="17">
        <v>10</v>
      </c>
      <c r="M13" s="17">
        <v>8.7129846132997547E-3</v>
      </c>
      <c r="N13" s="17">
        <v>8.7129846132997547E-4</v>
      </c>
      <c r="O13" s="17"/>
      <c r="P13" s="17"/>
    </row>
    <row r="14" spans="1:19" ht="15.75" thickBot="1" x14ac:dyDescent="0.3">
      <c r="A14" s="35">
        <v>2016</v>
      </c>
      <c r="B14" s="38" t="s">
        <v>118</v>
      </c>
      <c r="C14" s="38">
        <v>54</v>
      </c>
      <c r="D14" s="64">
        <f t="shared" si="0"/>
        <v>1.7323937598229686</v>
      </c>
      <c r="E14" s="65">
        <v>13</v>
      </c>
      <c r="F14" s="65">
        <f>IF(RIGHT(B14,1)=RIGHT(F1,1),1,0)</f>
        <v>1</v>
      </c>
      <c r="G14" s="65">
        <f>IF(RIGHT(B14,1)=RIGHT(G1,1),1,0)</f>
        <v>0</v>
      </c>
      <c r="H14" s="65">
        <f>IF(RIGHT(B14,1)=RIGHT(H1,1),1,0)</f>
        <v>0</v>
      </c>
      <c r="I14" s="65">
        <f>IF(RIGHT(B14,1)=RIGHT(I1,1),1,0)</f>
        <v>0</v>
      </c>
      <c r="K14" s="18" t="s">
        <v>46</v>
      </c>
      <c r="L14" s="18">
        <v>14</v>
      </c>
      <c r="M14" s="18">
        <v>0.36813594671479816</v>
      </c>
      <c r="N14" s="18"/>
      <c r="O14" s="18"/>
      <c r="P14" s="18"/>
    </row>
    <row r="15" spans="1:19" ht="15.75" thickBot="1" x14ac:dyDescent="0.3">
      <c r="A15" s="35"/>
      <c r="B15" s="38" t="s">
        <v>119</v>
      </c>
      <c r="C15" s="38">
        <v>60</v>
      </c>
      <c r="D15" s="66">
        <f t="shared" si="0"/>
        <v>1.7781512503836436</v>
      </c>
      <c r="E15" s="67">
        <v>14</v>
      </c>
      <c r="F15" s="67">
        <f>IF(RIGHT(B15,1)=RIGHT(F1,1),1,0)</f>
        <v>0</v>
      </c>
      <c r="G15" s="67">
        <f>IF(RIGHT(B15,1)=RIGHT(G1,1),1,0)</f>
        <v>1</v>
      </c>
      <c r="H15" s="67">
        <f>IF(RIGHT(B15,1)=RIGHT(H1,1),1,0)</f>
        <v>0</v>
      </c>
      <c r="I15" s="67">
        <f>IF(RIGHT(B15,1)=RIGHT(I1,1),1,0)</f>
        <v>0</v>
      </c>
    </row>
    <row r="16" spans="1:19" ht="15.75" thickBot="1" x14ac:dyDescent="0.3">
      <c r="A16" s="41"/>
      <c r="B16" s="37" t="s">
        <v>120</v>
      </c>
      <c r="C16" s="37">
        <v>60</v>
      </c>
      <c r="D16" s="68">
        <f t="shared" si="0"/>
        <v>1.7781512503836436</v>
      </c>
      <c r="E16" s="69">
        <v>15</v>
      </c>
      <c r="F16" s="69">
        <f>IF(RIGHT(B16,1)=RIGHT(F1,1),1,0)</f>
        <v>0</v>
      </c>
      <c r="G16" s="69">
        <f>IF(RIGHT(B16,1)=RIGHT(G1,1),1,0)</f>
        <v>0</v>
      </c>
      <c r="H16" s="69">
        <f>IF(RIGHT(B16,1)=RIGHT(H1,1),1,0)</f>
        <v>1</v>
      </c>
      <c r="I16" s="69">
        <f>IF(RIGHT(B16,1)=RIGHT(I1,1),1,0)</f>
        <v>0</v>
      </c>
      <c r="K16" s="19"/>
      <c r="L16" s="19" t="s">
        <v>53</v>
      </c>
      <c r="M16" s="70" t="s">
        <v>41</v>
      </c>
      <c r="N16" s="70" t="s">
        <v>54</v>
      </c>
      <c r="O16" s="19" t="s">
        <v>55</v>
      </c>
      <c r="P16" s="19" t="s">
        <v>56</v>
      </c>
      <c r="Q16" s="19" t="s">
        <v>57</v>
      </c>
      <c r="R16" s="19" t="s">
        <v>58</v>
      </c>
      <c r="S16" s="19" t="s">
        <v>59</v>
      </c>
    </row>
    <row r="17" spans="1:19" ht="15.75" thickBot="1" x14ac:dyDescent="0.3">
      <c r="A17" s="41"/>
      <c r="B17" s="37" t="s">
        <v>121</v>
      </c>
      <c r="C17" s="72">
        <f>N17</f>
        <v>62.875127600104165</v>
      </c>
      <c r="D17" s="42"/>
      <c r="E17" s="43">
        <v>16</v>
      </c>
      <c r="F17" s="43">
        <f>IF(RIGHT(B17,1)=RIGHT(F1,1),1,0)</f>
        <v>0</v>
      </c>
      <c r="G17" s="43">
        <f>IF(RIGHT(B17,1)=RIGHT(G1,1),1,0)</f>
        <v>0</v>
      </c>
      <c r="H17" s="44">
        <f>IF(RIGHT(B17,1)=RIGHT(H1,1),1,0)</f>
        <v>0</v>
      </c>
      <c r="I17" s="43">
        <f>IF(RIGHT(B17,1)=RIGHT(I1,1),1,0)</f>
        <v>1</v>
      </c>
      <c r="K17" s="17" t="s">
        <v>47</v>
      </c>
      <c r="L17" s="17">
        <v>1.3995108310000193</v>
      </c>
      <c r="M17" s="71">
        <v>2.2258576394486723E-2</v>
      </c>
      <c r="N17" s="71">
        <v>62.875127600104165</v>
      </c>
      <c r="O17" s="17">
        <v>2.5193179031489254E-14</v>
      </c>
      <c r="P17" s="17">
        <v>1.3499156321455588</v>
      </c>
      <c r="Q17" s="17">
        <v>1.4491060298544798</v>
      </c>
      <c r="R17" s="17">
        <v>1.3499156321455588</v>
      </c>
      <c r="S17" s="17">
        <v>1.4491060298544798</v>
      </c>
    </row>
    <row r="18" spans="1:19" x14ac:dyDescent="0.25">
      <c r="K18" s="17" t="s">
        <v>60</v>
      </c>
      <c r="L18" s="17">
        <v>3.4347545006399353E-2</v>
      </c>
      <c r="M18" s="17">
        <v>1.7897774070130402E-3</v>
      </c>
      <c r="N18" s="17">
        <v>19.190959094584827</v>
      </c>
      <c r="O18" s="17">
        <v>3.2121726926925613E-9</v>
      </c>
      <c r="P18" s="17">
        <v>3.0359672429426346E-2</v>
      </c>
      <c r="Q18" s="17">
        <v>3.8335417583372361E-2</v>
      </c>
      <c r="R18" s="17">
        <v>3.0359672429426346E-2</v>
      </c>
      <c r="S18" s="17">
        <v>3.8335417583372361E-2</v>
      </c>
    </row>
    <row r="19" spans="1:19" x14ac:dyDescent="0.25">
      <c r="K19" s="17" t="s">
        <v>61</v>
      </c>
      <c r="L19" s="17">
        <v>-8.4883926061213422E-2</v>
      </c>
      <c r="M19" s="17">
        <v>2.2615497760219053E-2</v>
      </c>
      <c r="N19" s="17">
        <v>-3.753352102226347</v>
      </c>
      <c r="O19" s="17">
        <v>3.7630291829578778E-3</v>
      </c>
      <c r="P19" s="17">
        <v>-0.13527439527776605</v>
      </c>
      <c r="Q19" s="17">
        <v>-3.4493456844660784E-2</v>
      </c>
      <c r="R19" s="17">
        <v>-0.13527439527776605</v>
      </c>
      <c r="S19" s="17">
        <v>-3.4493456844660784E-2</v>
      </c>
    </row>
    <row r="20" spans="1:19" x14ac:dyDescent="0.25">
      <c r="K20" s="17" t="s">
        <v>62</v>
      </c>
      <c r="L20" s="17">
        <v>-0.14219137387176217</v>
      </c>
      <c r="M20" s="17">
        <v>2.2544565548615458E-2</v>
      </c>
      <c r="N20" s="17">
        <v>-6.3071241521660042</v>
      </c>
      <c r="O20" s="17">
        <v>8.8267205434116049E-5</v>
      </c>
      <c r="P20" s="17">
        <v>-0.19242379627178352</v>
      </c>
      <c r="Q20" s="17">
        <v>-9.1958951471740824E-2</v>
      </c>
      <c r="R20" s="17">
        <v>-0.19242379627178352</v>
      </c>
      <c r="S20" s="17">
        <v>-9.1958951471740824E-2</v>
      </c>
    </row>
    <row r="21" spans="1:19" ht="15.75" thickBot="1" x14ac:dyDescent="0.3">
      <c r="K21" s="18" t="s">
        <v>63</v>
      </c>
      <c r="L21" s="18">
        <v>-0.13763036531365316</v>
      </c>
      <c r="M21" s="18">
        <v>2.2615497760219056E-2</v>
      </c>
      <c r="N21" s="18">
        <v>-6.085665978829204</v>
      </c>
      <c r="O21" s="18">
        <v>1.1790541407738271E-4</v>
      </c>
      <c r="P21" s="18">
        <v>-0.18802083453020579</v>
      </c>
      <c r="Q21" s="18">
        <v>-8.7239896097100519E-2</v>
      </c>
      <c r="R21" s="18">
        <v>-0.18802083453020579</v>
      </c>
      <c r="S21" s="18">
        <v>-8.7239896097100519E-2</v>
      </c>
    </row>
  </sheetData>
  <mergeCells count="1">
    <mergeCell ref="A1:C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opLeftCell="D1" workbookViewId="0">
      <selection activeCell="H45" sqref="H45"/>
    </sheetView>
  </sheetViews>
  <sheetFormatPr defaultRowHeight="15" x14ac:dyDescent="0.25"/>
  <cols>
    <col min="1" max="1" width="18.7109375" customWidth="1"/>
    <col min="2" max="2" width="23" customWidth="1"/>
    <col min="3" max="3" width="11.5703125" customWidth="1"/>
    <col min="4" max="4" width="18.7109375" customWidth="1"/>
    <col min="5" max="5" width="21.42578125" customWidth="1"/>
    <col min="6" max="6" width="22.42578125" customWidth="1"/>
    <col min="7" max="7" width="22.85546875" customWidth="1"/>
    <col min="8" max="8" width="14.7109375" customWidth="1"/>
    <col min="9" max="9" width="13.85546875" customWidth="1"/>
    <col min="10" max="10" width="24.7109375" customWidth="1"/>
    <col min="11" max="11" width="17.28515625" customWidth="1"/>
  </cols>
  <sheetData>
    <row r="1" spans="1:11" x14ac:dyDescent="0.25">
      <c r="A1" s="7" t="s">
        <v>0</v>
      </c>
      <c r="B1" s="7" t="s">
        <v>125</v>
      </c>
      <c r="C1" s="5" t="s">
        <v>126</v>
      </c>
      <c r="D1" s="5" t="s">
        <v>127</v>
      </c>
      <c r="E1" s="5" t="s">
        <v>128</v>
      </c>
      <c r="F1" s="74" t="s">
        <v>130</v>
      </c>
      <c r="G1" s="74" t="s">
        <v>131</v>
      </c>
      <c r="H1" s="76" t="s">
        <v>132</v>
      </c>
      <c r="I1" s="5" t="s">
        <v>126</v>
      </c>
      <c r="J1" s="74" t="s">
        <v>133</v>
      </c>
      <c r="K1" s="74" t="s">
        <v>134</v>
      </c>
    </row>
    <row r="2" spans="1:11" x14ac:dyDescent="0.25">
      <c r="A2" s="2" t="s">
        <v>2</v>
      </c>
      <c r="B2" s="4">
        <v>17986229</v>
      </c>
      <c r="C2" s="2">
        <v>1</v>
      </c>
      <c r="D2" s="2">
        <f>E15+C2*D15</f>
        <v>23457689.46153846</v>
      </c>
      <c r="E2" s="73">
        <f t="shared" ref="E2:E13" si="0">B2/D2</f>
        <v>0.76675194415419556</v>
      </c>
      <c r="F2" s="6">
        <f>AVERAGE(B2:B13)</f>
        <v>24120894</v>
      </c>
      <c r="G2" s="75">
        <f>B2/F2</f>
        <v>0.74567008171421834</v>
      </c>
      <c r="H2" s="77">
        <f>AVERAGE(G2:G13)</f>
        <v>1</v>
      </c>
      <c r="I2" s="2">
        <v>13</v>
      </c>
      <c r="J2" s="2">
        <f>E15+I2*D15</f>
        <v>24904681.18181818</v>
      </c>
      <c r="K2" s="2">
        <f>J2*G2</f>
        <v>18570675.651912916</v>
      </c>
    </row>
    <row r="3" spans="1:11" x14ac:dyDescent="0.25">
      <c r="A3" s="2" t="s">
        <v>3</v>
      </c>
      <c r="B3" s="4">
        <v>23571965</v>
      </c>
      <c r="C3" s="2">
        <v>2</v>
      </c>
      <c r="D3" s="2">
        <f>E15+C3*D15</f>
        <v>23578272.104895104</v>
      </c>
      <c r="E3" s="73">
        <f t="shared" si="0"/>
        <v>0.99973250351565013</v>
      </c>
      <c r="G3" s="75">
        <f>B3/F2</f>
        <v>0.97724259308133443</v>
      </c>
      <c r="I3" s="2">
        <v>14</v>
      </c>
      <c r="J3" s="2">
        <f>E15+I3*D15</f>
        <v>25025263.825174823</v>
      </c>
      <c r="K3" s="2">
        <f t="shared" ref="K3:K4" si="1">J3*G3</f>
        <v>24455753.71305836</v>
      </c>
    </row>
    <row r="4" spans="1:11" x14ac:dyDescent="0.25">
      <c r="A4" s="2" t="s">
        <v>4</v>
      </c>
      <c r="B4" s="4">
        <v>25537589</v>
      </c>
      <c r="C4" s="2">
        <v>3</v>
      </c>
      <c r="D4" s="2">
        <f>E15+C4*D15</f>
        <v>23698854.748251747</v>
      </c>
      <c r="E4" s="73">
        <f t="shared" si="0"/>
        <v>1.0775874729509407</v>
      </c>
      <c r="G4" s="75">
        <f>B4/F2</f>
        <v>1.0587331050001711</v>
      </c>
      <c r="I4" s="2">
        <v>15</v>
      </c>
      <c r="J4" s="2">
        <f>E15+I4*D15</f>
        <v>25145846.468531467</v>
      </c>
      <c r="K4" s="2">
        <f t="shared" si="1"/>
        <v>26622740.109485909</v>
      </c>
    </row>
    <row r="5" spans="1:11" x14ac:dyDescent="0.25">
      <c r="A5" s="2" t="s">
        <v>5</v>
      </c>
      <c r="B5" s="4">
        <v>24630951</v>
      </c>
      <c r="C5" s="2">
        <v>4</v>
      </c>
      <c r="D5" s="2">
        <f>E15+C5*D15</f>
        <v>23819437.391608391</v>
      </c>
      <c r="E5" s="73">
        <f t="shared" si="0"/>
        <v>1.034069386066923</v>
      </c>
      <c r="G5" s="75">
        <f>B5/$F$2</f>
        <v>1.0211458580266553</v>
      </c>
    </row>
    <row r="6" spans="1:11" x14ac:dyDescent="0.25">
      <c r="A6" s="2" t="s">
        <v>6</v>
      </c>
      <c r="B6" s="4">
        <v>24429696</v>
      </c>
      <c r="C6" s="2">
        <v>5</v>
      </c>
      <c r="D6" s="2">
        <f>E15+C6*D15</f>
        <v>23940020.034965035</v>
      </c>
      <c r="E6" s="73">
        <f t="shared" si="0"/>
        <v>1.0204542838443653</v>
      </c>
      <c r="G6" s="75">
        <f>B6/F2</f>
        <v>1.0128022618067141</v>
      </c>
    </row>
    <row r="7" spans="1:11" x14ac:dyDescent="0.25">
      <c r="A7" s="2" t="s">
        <v>7</v>
      </c>
      <c r="B7" s="4">
        <v>26116377</v>
      </c>
      <c r="C7" s="2">
        <v>6</v>
      </c>
      <c r="D7" s="2">
        <f>E15+C7*D15</f>
        <v>24060602.678321678</v>
      </c>
      <c r="E7" s="73">
        <f t="shared" si="0"/>
        <v>1.0854415140453049</v>
      </c>
      <c r="G7" s="75">
        <f>B7/F2</f>
        <v>1.0827284013602481</v>
      </c>
    </row>
    <row r="8" spans="1:11" x14ac:dyDescent="0.25">
      <c r="A8" s="2" t="s">
        <v>8</v>
      </c>
      <c r="B8" s="4">
        <v>27931501</v>
      </c>
      <c r="C8" s="2">
        <v>7</v>
      </c>
      <c r="D8" s="2">
        <f>E15+C8*D15</f>
        <v>24181185.321678318</v>
      </c>
      <c r="E8" s="73">
        <f t="shared" si="0"/>
        <v>1.1550923012429644</v>
      </c>
      <c r="G8" s="75">
        <f>B8/F2</f>
        <v>1.157979509383027</v>
      </c>
    </row>
    <row r="9" spans="1:11" x14ac:dyDescent="0.25">
      <c r="A9" s="2" t="s">
        <v>9</v>
      </c>
      <c r="B9" s="4">
        <v>25914893</v>
      </c>
      <c r="C9" s="2">
        <v>8</v>
      </c>
      <c r="D9" s="2">
        <f>E15+C9*D15</f>
        <v>24301767.965034962</v>
      </c>
      <c r="E9" s="73">
        <f t="shared" si="0"/>
        <v>1.0663789168461315</v>
      </c>
      <c r="G9" s="75">
        <f>B9/F2</f>
        <v>1.0743753112965051</v>
      </c>
    </row>
    <row r="10" spans="1:11" x14ac:dyDescent="0.25">
      <c r="A10" s="2" t="s">
        <v>10</v>
      </c>
      <c r="B10" s="4">
        <v>24904130</v>
      </c>
      <c r="C10" s="2">
        <v>9</v>
      </c>
      <c r="D10" s="2">
        <f>E15+C10*D15</f>
        <v>24422350.608391605</v>
      </c>
      <c r="E10" s="73">
        <f t="shared" si="0"/>
        <v>1.0197269869446086</v>
      </c>
      <c r="G10" s="75">
        <f>B10/F2</f>
        <v>1.032471267441414</v>
      </c>
    </row>
    <row r="11" spans="1:11" x14ac:dyDescent="0.25">
      <c r="A11" s="2" t="s">
        <v>11</v>
      </c>
      <c r="B11" s="4">
        <v>22360354</v>
      </c>
      <c r="C11" s="2">
        <v>10</v>
      </c>
      <c r="D11" s="2">
        <f>E15+C11*D15</f>
        <v>24542933.251748249</v>
      </c>
      <c r="E11" s="73">
        <f t="shared" si="0"/>
        <v>0.91107096982416402</v>
      </c>
      <c r="G11" s="75">
        <f>B11/F2</f>
        <v>0.92701182634441326</v>
      </c>
    </row>
    <row r="12" spans="1:11" x14ac:dyDescent="0.25">
      <c r="A12" s="2" t="s">
        <v>12</v>
      </c>
      <c r="B12" s="4">
        <v>23825299</v>
      </c>
      <c r="C12" s="2">
        <v>11</v>
      </c>
      <c r="D12" s="2">
        <f>E15+C12*D15</f>
        <v>24663515.895104893</v>
      </c>
      <c r="E12" s="73">
        <f t="shared" si="0"/>
        <v>0.96601389280142103</v>
      </c>
      <c r="G12" s="75">
        <f>B12/F2</f>
        <v>0.98774527179631066</v>
      </c>
    </row>
    <row r="13" spans="1:11" x14ac:dyDescent="0.25">
      <c r="A13" s="2" t="s">
        <v>13</v>
      </c>
      <c r="B13" s="4">
        <v>22241744</v>
      </c>
      <c r="C13" s="2">
        <v>12</v>
      </c>
      <c r="D13" s="2">
        <f>E15+C13*D15</f>
        <v>24784098.538461536</v>
      </c>
      <c r="E13" s="73">
        <f t="shared" si="0"/>
        <v>0.8974199309885672</v>
      </c>
      <c r="G13" s="75">
        <f>B13/F2</f>
        <v>0.92209451274898846</v>
      </c>
    </row>
    <row r="14" spans="1:11" x14ac:dyDescent="0.25">
      <c r="A14" s="2" t="s">
        <v>2</v>
      </c>
      <c r="G14" s="75">
        <f>B2/F2</f>
        <v>0.74567008171421834</v>
      </c>
    </row>
    <row r="15" spans="1:11" x14ac:dyDescent="0.25">
      <c r="A15" s="2" t="s">
        <v>3</v>
      </c>
      <c r="C15" t="s">
        <v>129</v>
      </c>
      <c r="D15">
        <f t="array" ref="D15:E15">LINEST(B2:B13,C2:C13)</f>
        <v>120582.64335664336</v>
      </c>
      <c r="E15">
        <v>23337106.818181816</v>
      </c>
      <c r="G15" s="75">
        <f>B3/F2</f>
        <v>0.97724259308133443</v>
      </c>
    </row>
    <row r="16" spans="1:11" x14ac:dyDescent="0.25">
      <c r="A16" s="2" t="s">
        <v>4</v>
      </c>
      <c r="G16" s="75">
        <f>B4/F2</f>
        <v>1.0587331050001711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topLeftCell="A7" zoomScale="60" zoomScaleNormal="60" workbookViewId="0">
      <selection activeCell="M23" sqref="M23"/>
    </sheetView>
  </sheetViews>
  <sheetFormatPr defaultRowHeight="15" x14ac:dyDescent="0.25"/>
  <cols>
    <col min="2" max="2" width="11.42578125" customWidth="1"/>
    <col min="3" max="3" width="18.140625" customWidth="1"/>
    <col min="4" max="4" width="13.42578125" bestFit="1" customWidth="1"/>
    <col min="5" max="5" width="18.5703125" customWidth="1"/>
    <col min="6" max="6" width="18.140625" customWidth="1"/>
    <col min="7" max="7" width="19.7109375" customWidth="1"/>
    <col min="8" max="8" width="18.7109375" customWidth="1"/>
    <col min="9" max="9" width="13.28515625" customWidth="1"/>
    <col min="10" max="10" width="25.7109375" customWidth="1"/>
    <col min="11" max="11" width="22.42578125" customWidth="1"/>
    <col min="12" max="12" width="27.42578125" customWidth="1"/>
    <col min="13" max="13" width="20.140625" customWidth="1"/>
    <col min="14" max="14" width="27.140625" customWidth="1"/>
  </cols>
  <sheetData>
    <row r="1" spans="1:14" x14ac:dyDescent="0.25">
      <c r="A1" s="5" t="s">
        <v>135</v>
      </c>
      <c r="B1" s="5" t="s">
        <v>0</v>
      </c>
      <c r="C1" s="5" t="s">
        <v>136</v>
      </c>
      <c r="D1" s="74" t="s">
        <v>149</v>
      </c>
      <c r="E1" s="74" t="s">
        <v>150</v>
      </c>
      <c r="F1" s="74" t="s">
        <v>151</v>
      </c>
      <c r="G1" s="74" t="s">
        <v>152</v>
      </c>
      <c r="H1" s="74" t="s">
        <v>153</v>
      </c>
      <c r="I1" s="93" t="s">
        <v>154</v>
      </c>
      <c r="J1" s="74" t="s">
        <v>155</v>
      </c>
      <c r="K1" s="95" t="s">
        <v>156</v>
      </c>
      <c r="L1" s="74" t="s">
        <v>157</v>
      </c>
      <c r="M1" s="97" t="s">
        <v>158</v>
      </c>
      <c r="N1" s="97" t="s">
        <v>159</v>
      </c>
    </row>
    <row r="2" spans="1:14" x14ac:dyDescent="0.25">
      <c r="A2" s="89">
        <v>2011</v>
      </c>
      <c r="B2" s="84" t="s">
        <v>137</v>
      </c>
      <c r="C2" s="86">
        <v>17986229.370000001</v>
      </c>
      <c r="D2" s="2">
        <v>1</v>
      </c>
      <c r="E2" s="2">
        <f>D2*C63+D63</f>
        <v>23457689.735384613</v>
      </c>
      <c r="F2" s="75">
        <f>C2/E2</f>
        <v>0.76675195097617732</v>
      </c>
      <c r="G2" s="75">
        <f>AVERAGE(F2:F13,F26:F37,F50)</f>
        <v>0.99160196728779582</v>
      </c>
      <c r="H2" s="94">
        <f>AVERAGE(G2:G13)</f>
        <v>1.0002221593485079</v>
      </c>
      <c r="I2" s="2">
        <v>1</v>
      </c>
      <c r="J2" s="2">
        <f>G2/H2</f>
        <v>0.99138172257018697</v>
      </c>
      <c r="K2" s="4">
        <f>D61+1</f>
        <v>61</v>
      </c>
      <c r="L2" s="2">
        <f>K2*C68+D68</f>
        <v>25571661.175027974</v>
      </c>
      <c r="M2" s="96">
        <f>I2</f>
        <v>1</v>
      </c>
      <c r="N2" s="96">
        <f>VLOOKUP(M2,I2:J13,2,FALSE)*L2</f>
        <v>25351277.504680403</v>
      </c>
    </row>
    <row r="3" spans="1:14" x14ac:dyDescent="0.25">
      <c r="A3" s="90"/>
      <c r="B3" s="35" t="s">
        <v>138</v>
      </c>
      <c r="C3" s="87">
        <v>23571964.82</v>
      </c>
      <c r="D3" s="2">
        <v>2</v>
      </c>
      <c r="E3" s="2">
        <f>D3*C63+D63</f>
        <v>23578272.360314686</v>
      </c>
      <c r="F3" s="75">
        <f>C3/E3</f>
        <v>0.99973248505156376</v>
      </c>
      <c r="G3" s="75">
        <f>AVERAGE(F3:F14,F27:F38,F51)</f>
        <v>1.0035433203245581</v>
      </c>
      <c r="I3" s="2">
        <v>2</v>
      </c>
      <c r="J3" s="2">
        <f>G3/H2</f>
        <v>1.0033204233129702</v>
      </c>
      <c r="K3" s="4">
        <f>K2+1</f>
        <v>62</v>
      </c>
      <c r="L3" s="2">
        <f>K3*C68+D68</f>
        <v>25641120.833489511</v>
      </c>
      <c r="M3" s="96">
        <f>I3</f>
        <v>2</v>
      </c>
      <c r="N3" s="96">
        <f>VLOOKUP(M3,I2:J13,2,FALSE)*L3</f>
        <v>25726260.208875716</v>
      </c>
    </row>
    <row r="4" spans="1:14" x14ac:dyDescent="0.25">
      <c r="A4" s="90"/>
      <c r="B4" s="35" t="s">
        <v>139</v>
      </c>
      <c r="C4" s="87">
        <v>25537589.449999999</v>
      </c>
      <c r="D4" s="2">
        <v>3</v>
      </c>
      <c r="E4" s="2">
        <f>D4*C63+D63</f>
        <v>23698854.985244755</v>
      </c>
      <c r="F4" s="75">
        <f>C4/E4</f>
        <v>1.0775874811631223</v>
      </c>
      <c r="G4" s="75">
        <f>AVERAGE(F4:F15,F28:F39,F52)</f>
        <v>1.0043547090444473</v>
      </c>
      <c r="I4" s="2">
        <v>3</v>
      </c>
      <c r="J4" s="2">
        <f>G4/H2</f>
        <v>1.0041316318153071</v>
      </c>
      <c r="K4" s="4">
        <f>K3+1</f>
        <v>63</v>
      </c>
      <c r="L4" s="2">
        <f>K4*C68+D68</f>
        <v>25710580.491951048</v>
      </c>
      <c r="M4" s="96">
        <f>I4</f>
        <v>3</v>
      </c>
      <c r="N4" s="96">
        <f>VLOOKUP(M4,I2:J13,2,FALSE)*L4</f>
        <v>25816807.144301608</v>
      </c>
    </row>
    <row r="5" spans="1:14" x14ac:dyDescent="0.25">
      <c r="A5" s="90"/>
      <c r="B5" s="35" t="s">
        <v>140</v>
      </c>
      <c r="C5" s="87">
        <v>24630951.379999999</v>
      </c>
      <c r="D5" s="2">
        <v>4</v>
      </c>
      <c r="E5" s="2">
        <f>D5*C63+D63</f>
        <v>23819437.610174824</v>
      </c>
      <c r="F5" s="75">
        <f>C5/E5</f>
        <v>1.0340693925316913</v>
      </c>
      <c r="G5" s="75">
        <f>AVERAGE(F5:F16,F29:F40,F53)</f>
        <v>1.0088253735407791</v>
      </c>
      <c r="I5" s="2">
        <v>4</v>
      </c>
      <c r="J5" s="2">
        <f>G5/H2</f>
        <v>1.0086013033323264</v>
      </c>
      <c r="K5" s="4">
        <f>K4+1</f>
        <v>64</v>
      </c>
      <c r="L5" s="2">
        <f>K5*C68+D68</f>
        <v>25780040.150412589</v>
      </c>
      <c r="M5" s="96">
        <f>I5</f>
        <v>4</v>
      </c>
      <c r="N5" s="96">
        <f>VLOOKUP(M5,I2:J13,2,FALSE)*L5</f>
        <v>26001782.095665842</v>
      </c>
    </row>
    <row r="6" spans="1:14" x14ac:dyDescent="0.25">
      <c r="A6" s="90"/>
      <c r="B6" s="35" t="s">
        <v>141</v>
      </c>
      <c r="C6" s="87">
        <v>24429696.260000002</v>
      </c>
      <c r="D6" s="2">
        <v>5</v>
      </c>
      <c r="E6" s="2">
        <f>D6*C63+D63</f>
        <v>23940020.235104892</v>
      </c>
      <c r="F6" s="75">
        <f>C6/E6</f>
        <v>1.020454286173788</v>
      </c>
      <c r="G6" s="75">
        <f>AVERAGE(F6:F17,F30:F41,F54)</f>
        <v>1.0026638279648836</v>
      </c>
      <c r="I6" s="2">
        <v>5</v>
      </c>
      <c r="J6" s="2">
        <f>G6/H2</f>
        <v>1.0024411262973478</v>
      </c>
      <c r="K6" s="4">
        <f>K5+1</f>
        <v>65</v>
      </c>
      <c r="L6" s="2">
        <f>K6*C68+D68</f>
        <v>25849499.808874127</v>
      </c>
      <c r="M6" s="96">
        <f>I6</f>
        <v>5</v>
      </c>
      <c r="N6" s="96">
        <f>VLOOKUP(M6,I2:J13,2,FALSE)*L6</f>
        <v>25912601.702630855</v>
      </c>
    </row>
    <row r="7" spans="1:14" x14ac:dyDescent="0.25">
      <c r="A7" s="90"/>
      <c r="B7" s="35" t="s">
        <v>142</v>
      </c>
      <c r="C7" s="87">
        <v>26116377.219999999</v>
      </c>
      <c r="D7" s="2">
        <v>6</v>
      </c>
      <c r="E7" s="2">
        <f>D7*C63+D63</f>
        <v>24060602.860034965</v>
      </c>
      <c r="F7" s="75">
        <f>C7/E7</f>
        <v>1.0854415149912851</v>
      </c>
      <c r="G7" s="75">
        <f>AVERAGE(F7:F18,F31:F42,F55)</f>
        <v>1.0121213730930936</v>
      </c>
      <c r="I7" s="2">
        <v>6</v>
      </c>
      <c r="J7" s="2">
        <f>G7/H2</f>
        <v>1.011896570810165</v>
      </c>
      <c r="K7" s="4">
        <f>K6+1</f>
        <v>66</v>
      </c>
      <c r="L7" s="2">
        <f>K7*C68+D68</f>
        <v>25918959.467335664</v>
      </c>
      <c r="M7" s="96">
        <f>I7</f>
        <v>6</v>
      </c>
      <c r="N7" s="96">
        <f>VLOOKUP(M7,I2:J13,2,FALSE)*L7</f>
        <v>26227306.203964621</v>
      </c>
    </row>
    <row r="8" spans="1:14" x14ac:dyDescent="0.25">
      <c r="A8" s="90"/>
      <c r="B8" s="35" t="s">
        <v>143</v>
      </c>
      <c r="C8" s="87">
        <v>27931500.84</v>
      </c>
      <c r="D8" s="2">
        <v>7</v>
      </c>
      <c r="E8" s="2">
        <f>D8*C63+D63</f>
        <v>24181185.484965034</v>
      </c>
      <c r="F8" s="75">
        <f>C8/E8</f>
        <v>1.1550922868263334</v>
      </c>
      <c r="G8" s="75">
        <f>AVERAGE(F8:F19,F32:F43,F56)</f>
        <v>1.0104395343545773</v>
      </c>
      <c r="I8" s="2">
        <v>7</v>
      </c>
      <c r="J8" s="2">
        <f>G8/H2</f>
        <v>1.0102151056248589</v>
      </c>
      <c r="K8" s="4">
        <f>K7+1</f>
        <v>67</v>
      </c>
      <c r="L8" s="2">
        <f>K8*C68+D68</f>
        <v>25988419.125797205</v>
      </c>
      <c r="M8" s="96">
        <f>I8</f>
        <v>7</v>
      </c>
      <c r="N8" s="96">
        <f>VLOOKUP(M8,I2:J13,2,FALSE)*L8</f>
        <v>26253893.572190326</v>
      </c>
    </row>
    <row r="9" spans="1:14" x14ac:dyDescent="0.25">
      <c r="A9" s="90"/>
      <c r="B9" s="35" t="s">
        <v>144</v>
      </c>
      <c r="C9" s="87">
        <v>25914893.359999999</v>
      </c>
      <c r="D9" s="2">
        <v>8</v>
      </c>
      <c r="E9" s="2">
        <f>D9*C63+D63</f>
        <v>24301768.109895103</v>
      </c>
      <c r="F9" s="75">
        <f>C9/E9</f>
        <v>1.066378925303302</v>
      </c>
      <c r="G9" s="75">
        <f>AVERAGE(F9:F20,F33:F45,F57)</f>
        <v>1.002096207983294</v>
      </c>
      <c r="I9" s="2">
        <v>8</v>
      </c>
      <c r="J9" s="2">
        <f>G9/H2</f>
        <v>1.001873632389835</v>
      </c>
      <c r="K9" s="4">
        <f>K8+1</f>
        <v>68</v>
      </c>
      <c r="L9" s="2">
        <f>K9*C68+D68</f>
        <v>26057878.784258742</v>
      </c>
      <c r="M9" s="96">
        <f>I9</f>
        <v>8</v>
      </c>
      <c r="N9" s="96">
        <f>VLOOKUP(M9,I2:J13,2,FALSE)*L9</f>
        <v>26106701.669959322</v>
      </c>
    </row>
    <row r="10" spans="1:14" x14ac:dyDescent="0.25">
      <c r="A10" s="90"/>
      <c r="B10" s="35" t="s">
        <v>145</v>
      </c>
      <c r="C10" s="87">
        <v>24904130.079999998</v>
      </c>
      <c r="D10" s="2">
        <v>9</v>
      </c>
      <c r="E10" s="2">
        <f>D10*C63+D63</f>
        <v>24422350.734825172</v>
      </c>
      <c r="F10" s="75">
        <f>C10/E10</f>
        <v>1.0197269849412092</v>
      </c>
      <c r="G10" s="75">
        <f>AVERAGE(F10:F21,F34:F45,F58)</f>
        <v>0.99502011159248782</v>
      </c>
      <c r="I10" s="2">
        <v>9</v>
      </c>
      <c r="J10" s="2">
        <f>G10/H2</f>
        <v>0.99479910767083146</v>
      </c>
      <c r="K10" s="4">
        <f>K9+1</f>
        <v>69</v>
      </c>
      <c r="L10" s="2">
        <f>K10*C68+D68</f>
        <v>26127338.442720279</v>
      </c>
      <c r="M10" s="96">
        <f>I10</f>
        <v>9</v>
      </c>
      <c r="N10" s="96">
        <f>VLOOKUP(M10,I2:J13,2,FALSE)*L10</f>
        <v>25991452.968631946</v>
      </c>
    </row>
    <row r="11" spans="1:14" x14ac:dyDescent="0.25">
      <c r="A11" s="90"/>
      <c r="B11" s="35" t="s">
        <v>146</v>
      </c>
      <c r="C11" s="87">
        <v>22360354.449999999</v>
      </c>
      <c r="D11" s="2">
        <v>10</v>
      </c>
      <c r="E11" s="2">
        <f>D11*C63+D63</f>
        <v>24542933.359755244</v>
      </c>
      <c r="F11" s="75">
        <f>C11/E11</f>
        <v>0.91107098414999688</v>
      </c>
      <c r="G11" s="75">
        <f>AVERAGE(F11:F22,F35:F46,F59)</f>
        <v>0.989975153769312</v>
      </c>
      <c r="I11" s="2">
        <v>10</v>
      </c>
      <c r="J11" s="2">
        <f>G11/H2</f>
        <v>0.98975527038326139</v>
      </c>
      <c r="K11" s="4">
        <f>K10+1</f>
        <v>70</v>
      </c>
      <c r="L11" s="2">
        <f>K11*C68+D68</f>
        <v>26196798.10118182</v>
      </c>
      <c r="M11" s="96">
        <f>I11</f>
        <v>10</v>
      </c>
      <c r="N11" s="96">
        <f>VLOOKUP(M11,I2:J13,2,FALSE)*L11</f>
        <v>25928418.987810921</v>
      </c>
    </row>
    <row r="12" spans="1:14" x14ac:dyDescent="0.25">
      <c r="A12" s="90"/>
      <c r="B12" s="35" t="s">
        <v>147</v>
      </c>
      <c r="C12" s="87">
        <v>23825298.739999998</v>
      </c>
      <c r="D12" s="2">
        <v>11</v>
      </c>
      <c r="E12" s="2">
        <f>D12*C63+D63</f>
        <v>24663515.984685313</v>
      </c>
      <c r="F12" s="75">
        <f>C12/E12</f>
        <v>0.9660138787508723</v>
      </c>
      <c r="G12" s="75">
        <f>AVERAGE(F12:F23,F36:F47,F60)</f>
        <v>0.98663337144002383</v>
      </c>
      <c r="I12" s="2">
        <v>11</v>
      </c>
      <c r="J12" s="2">
        <f>G12/H2</f>
        <v>0.98641423029726205</v>
      </c>
      <c r="K12" s="4">
        <f>K11+1</f>
        <v>71</v>
      </c>
      <c r="L12" s="2">
        <f>K12*C68+D68</f>
        <v>26266257.759643357</v>
      </c>
      <c r="M12" s="96">
        <f>I12</f>
        <v>11</v>
      </c>
      <c r="N12" s="96">
        <f>VLOOKUP(M12,I2:J13,2,FALSE)*L12</f>
        <v>25909410.430768088</v>
      </c>
    </row>
    <row r="13" spans="1:14" x14ac:dyDescent="0.25">
      <c r="A13" s="91"/>
      <c r="B13" s="85" t="s">
        <v>148</v>
      </c>
      <c r="C13" s="88">
        <v>22241744.100000001</v>
      </c>
      <c r="D13" s="2">
        <v>12</v>
      </c>
      <c r="E13" s="2">
        <f>D13*C63+D63</f>
        <v>24784098.609615382</v>
      </c>
      <c r="F13" s="75">
        <f>C13/E13</f>
        <v>0.89741993244696683</v>
      </c>
      <c r="G13" s="75">
        <f>AVERAGE(F13:F24,F37:F48,F61)</f>
        <v>0.99539096178684527</v>
      </c>
      <c r="I13" s="2">
        <v>12</v>
      </c>
      <c r="J13" s="2">
        <f>G13/H2</f>
        <v>0.9951698754956505</v>
      </c>
      <c r="K13" s="4">
        <f>K12+1</f>
        <v>72</v>
      </c>
      <c r="L13" s="2">
        <f>K13*C68+D68</f>
        <v>26335717.418104894</v>
      </c>
      <c r="M13" s="96">
        <f>I13</f>
        <v>12</v>
      </c>
      <c r="N13" s="96">
        <f>VLOOKUP(M13,I2:J13,2,FALSE)*L13</f>
        <v>26208512.62406408</v>
      </c>
    </row>
    <row r="14" spans="1:14" x14ac:dyDescent="0.25">
      <c r="A14" s="89">
        <v>2012</v>
      </c>
      <c r="B14" s="84" t="s">
        <v>137</v>
      </c>
      <c r="C14" s="86">
        <v>21149853.329999998</v>
      </c>
      <c r="D14" s="2">
        <v>13</v>
      </c>
      <c r="E14" s="2">
        <f>D14*C64+D64</f>
        <v>26527534.227948718</v>
      </c>
      <c r="F14" s="75">
        <f>C14/E14</f>
        <v>0.79727927775952367</v>
      </c>
    </row>
    <row r="15" spans="1:14" x14ac:dyDescent="0.25">
      <c r="A15" s="90"/>
      <c r="B15" s="35" t="s">
        <v>138</v>
      </c>
      <c r="C15" s="87">
        <v>23770186.149999999</v>
      </c>
      <c r="D15" s="2">
        <v>14</v>
      </c>
      <c r="E15" s="2">
        <f>D15*C64+D64</f>
        <v>26594184.298927739</v>
      </c>
      <c r="F15" s="75">
        <f>C15/E15</f>
        <v>0.8938114394792096</v>
      </c>
    </row>
    <row r="16" spans="1:14" x14ac:dyDescent="0.25">
      <c r="A16" s="90"/>
      <c r="B16" s="35" t="s">
        <v>139</v>
      </c>
      <c r="C16" s="87">
        <v>29608386.440000001</v>
      </c>
      <c r="D16" s="2">
        <v>15</v>
      </c>
      <c r="E16" s="2">
        <f>D16*C64+D64</f>
        <v>26660834.369906761</v>
      </c>
      <c r="F16" s="75">
        <f>C16/E16</f>
        <v>1.1105573827584432</v>
      </c>
    </row>
    <row r="17" spans="1:6" x14ac:dyDescent="0.25">
      <c r="A17" s="90"/>
      <c r="B17" s="35" t="s">
        <v>140</v>
      </c>
      <c r="C17" s="87">
        <v>28588548.32</v>
      </c>
      <c r="D17" s="2">
        <v>16</v>
      </c>
      <c r="E17" s="2">
        <f>D17*C64+D64</f>
        <v>26727484.440885782</v>
      </c>
      <c r="F17" s="75">
        <f>C17/E17</f>
        <v>1.0696310901697617</v>
      </c>
    </row>
    <row r="18" spans="1:6" x14ac:dyDescent="0.25">
      <c r="A18" s="90"/>
      <c r="B18" s="35" t="s">
        <v>141</v>
      </c>
      <c r="C18" s="87">
        <v>29712035.850000001</v>
      </c>
      <c r="D18" s="2">
        <v>17</v>
      </c>
      <c r="E18" s="2">
        <f>D18*C64+D64</f>
        <v>26794134.511864804</v>
      </c>
      <c r="F18" s="75">
        <f>C18/E18</f>
        <v>1.108900749783245</v>
      </c>
    </row>
    <row r="19" spans="1:6" x14ac:dyDescent="0.25">
      <c r="A19" s="90"/>
      <c r="B19" s="35" t="s">
        <v>142</v>
      </c>
      <c r="C19" s="87">
        <v>31191793.010000002</v>
      </c>
      <c r="D19" s="2">
        <v>18</v>
      </c>
      <c r="E19" s="2">
        <f>D19*C64+D64</f>
        <v>26860784.582843825</v>
      </c>
      <c r="F19" s="75">
        <f>C19/E19</f>
        <v>1.1612390886721313</v>
      </c>
    </row>
    <row r="20" spans="1:6" x14ac:dyDescent="0.25">
      <c r="A20" s="90"/>
      <c r="B20" s="35" t="s">
        <v>143</v>
      </c>
      <c r="C20" s="87">
        <v>28311729.800000001</v>
      </c>
      <c r="D20" s="2">
        <v>19</v>
      </c>
      <c r="E20" s="2">
        <f>D20*C64+D64</f>
        <v>26927434.653822847</v>
      </c>
      <c r="F20" s="75">
        <f>C20/E20</f>
        <v>1.0514083559749954</v>
      </c>
    </row>
    <row r="21" spans="1:6" x14ac:dyDescent="0.25">
      <c r="A21" s="90"/>
      <c r="B21" s="35" t="s">
        <v>144</v>
      </c>
      <c r="C21" s="87">
        <v>27438261.91</v>
      </c>
      <c r="D21" s="2">
        <v>20</v>
      </c>
      <c r="E21" s="2">
        <f>D21*C64+D64</f>
        <v>26994084.724801868</v>
      </c>
      <c r="F21" s="75">
        <f>C21/E21</f>
        <v>1.0164546118057496</v>
      </c>
    </row>
    <row r="22" spans="1:6" x14ac:dyDescent="0.25">
      <c r="A22" s="90"/>
      <c r="B22" s="35" t="s">
        <v>145</v>
      </c>
      <c r="C22" s="87">
        <v>26166318.550000001</v>
      </c>
      <c r="D22" s="2">
        <v>21</v>
      </c>
      <c r="E22" s="2">
        <f>D22*C64+D64</f>
        <v>27060734.79578089</v>
      </c>
      <c r="F22" s="75">
        <f>C22/E22</f>
        <v>0.96694782116853906</v>
      </c>
    </row>
    <row r="23" spans="1:6" x14ac:dyDescent="0.25">
      <c r="A23" s="90"/>
      <c r="B23" s="35" t="s">
        <v>146</v>
      </c>
      <c r="C23" s="87">
        <v>25916207.469999999</v>
      </c>
      <c r="D23" s="2">
        <v>22</v>
      </c>
      <c r="E23" s="2">
        <f>D23*C64+D64</f>
        <v>27127384.866759907</v>
      </c>
      <c r="F23" s="75">
        <f>C23/E23</f>
        <v>0.95535222422991439</v>
      </c>
    </row>
    <row r="24" spans="1:6" x14ac:dyDescent="0.25">
      <c r="A24" s="90"/>
      <c r="B24" s="35" t="s">
        <v>147</v>
      </c>
      <c r="C24" s="87">
        <v>23168085.77</v>
      </c>
      <c r="D24" s="2">
        <v>23</v>
      </c>
      <c r="E24" s="2">
        <f>D24*C64+D64</f>
        <v>27194034.937738929</v>
      </c>
      <c r="F24" s="75">
        <f>C24/E24</f>
        <v>0.85195469605902951</v>
      </c>
    </row>
    <row r="25" spans="1:6" x14ac:dyDescent="0.25">
      <c r="A25" s="91"/>
      <c r="B25" s="85" t="s">
        <v>148</v>
      </c>
      <c r="C25" s="88">
        <v>27707908.82</v>
      </c>
      <c r="D25" s="2">
        <v>24</v>
      </c>
      <c r="E25" s="2">
        <f>D25*C64+D64</f>
        <v>27260685.00871795</v>
      </c>
      <c r="F25" s="75">
        <f>C25/E25</f>
        <v>1.0164054502349822</v>
      </c>
    </row>
    <row r="26" spans="1:6" x14ac:dyDescent="0.25">
      <c r="A26" s="89">
        <v>2013</v>
      </c>
      <c r="B26" s="84" t="s">
        <v>137</v>
      </c>
      <c r="C26" s="86">
        <v>25379304.809999999</v>
      </c>
      <c r="D26" s="2">
        <v>25</v>
      </c>
      <c r="E26" s="2">
        <f>D26*C65+D65</f>
        <v>30178286.111410249</v>
      </c>
      <c r="F26" s="75">
        <f>C26/E26</f>
        <v>0.84097899782334617</v>
      </c>
    </row>
    <row r="27" spans="1:6" x14ac:dyDescent="0.25">
      <c r="A27" s="90"/>
      <c r="B27" s="35" t="s">
        <v>138</v>
      </c>
      <c r="C27" s="87">
        <v>27823569.5</v>
      </c>
      <c r="D27" s="2">
        <v>26</v>
      </c>
      <c r="E27" s="2">
        <f>D27*C65+D65</f>
        <v>29969619.90266899</v>
      </c>
      <c r="F27" s="75">
        <f>C27/E27</f>
        <v>0.92839247178847706</v>
      </c>
    </row>
    <row r="28" spans="1:6" x14ac:dyDescent="0.25">
      <c r="A28" s="90"/>
      <c r="B28" s="35" t="s">
        <v>139</v>
      </c>
      <c r="C28" s="87">
        <v>28518039.219999999</v>
      </c>
      <c r="D28" s="2">
        <v>27</v>
      </c>
      <c r="E28" s="2">
        <f>D28*C65+D65</f>
        <v>29760953.693927731</v>
      </c>
      <c r="F28" s="75">
        <f>C28/E28</f>
        <v>0.958236739094106</v>
      </c>
    </row>
    <row r="29" spans="1:6" x14ac:dyDescent="0.25">
      <c r="A29" s="90"/>
      <c r="B29" s="35" t="s">
        <v>140</v>
      </c>
      <c r="C29" s="87">
        <v>33971885.659999996</v>
      </c>
      <c r="D29" s="2">
        <v>28</v>
      </c>
      <c r="E29" s="2">
        <f>D29*C65+D65</f>
        <v>29552287.485186473</v>
      </c>
      <c r="F29" s="75">
        <f>C29/E29</f>
        <v>1.1495518131051248</v>
      </c>
    </row>
    <row r="30" spans="1:6" x14ac:dyDescent="0.25">
      <c r="A30" s="90"/>
      <c r="B30" s="35" t="s">
        <v>141</v>
      </c>
      <c r="C30" s="87">
        <v>31577080.98</v>
      </c>
      <c r="D30" s="2">
        <v>29</v>
      </c>
      <c r="E30" s="2">
        <f>D30*C65+D65</f>
        <v>29343621.276445214</v>
      </c>
      <c r="F30" s="75">
        <f>C30/E30</f>
        <v>1.0761139766122743</v>
      </c>
    </row>
    <row r="31" spans="1:6" x14ac:dyDescent="0.25">
      <c r="A31" s="90"/>
      <c r="B31" s="35" t="s">
        <v>142</v>
      </c>
      <c r="C31" s="87">
        <v>29328611.010000002</v>
      </c>
      <c r="D31" s="2">
        <v>30</v>
      </c>
      <c r="E31" s="2">
        <f>D31*C65+D65</f>
        <v>29134955.067703955</v>
      </c>
      <c r="F31" s="75">
        <f>C31/E31</f>
        <v>1.006646859136938</v>
      </c>
    </row>
    <row r="32" spans="1:6" x14ac:dyDescent="0.25">
      <c r="A32" s="90"/>
      <c r="B32" s="35" t="s">
        <v>143</v>
      </c>
      <c r="C32" s="87">
        <v>34312920.340000004</v>
      </c>
      <c r="D32" s="2">
        <v>31</v>
      </c>
      <c r="E32" s="2">
        <f>D32*C65+D65</f>
        <v>28926288.858962696</v>
      </c>
      <c r="F32" s="75">
        <f>C32/E32</f>
        <v>1.1862192383994077</v>
      </c>
    </row>
    <row r="33" spans="1:6" x14ac:dyDescent="0.25">
      <c r="A33" s="90"/>
      <c r="B33" s="35" t="s">
        <v>144</v>
      </c>
      <c r="C33" s="87">
        <v>31364477.73</v>
      </c>
      <c r="D33" s="2">
        <v>32</v>
      </c>
      <c r="E33" s="2">
        <f>D33*C65+D65</f>
        <v>28717622.650221437</v>
      </c>
      <c r="F33" s="75">
        <f>C33/E33</f>
        <v>1.0921683215918345</v>
      </c>
    </row>
    <row r="34" spans="1:6" x14ac:dyDescent="0.25">
      <c r="A34" s="90"/>
      <c r="B34" s="35" t="s">
        <v>145</v>
      </c>
      <c r="C34" s="87">
        <v>29046432.43</v>
      </c>
      <c r="D34" s="2">
        <v>33</v>
      </c>
      <c r="E34" s="2">
        <f>D34*C65+D65</f>
        <v>28508956.441480178</v>
      </c>
      <c r="F34" s="75">
        <f>C34/E34</f>
        <v>1.0188528818872444</v>
      </c>
    </row>
    <row r="35" spans="1:6" x14ac:dyDescent="0.25">
      <c r="A35" s="90"/>
      <c r="B35" s="35" t="s">
        <v>146</v>
      </c>
      <c r="C35" s="87">
        <v>27244171.43</v>
      </c>
      <c r="D35" s="2">
        <v>34</v>
      </c>
      <c r="E35" s="2">
        <f>D35*C65+D65</f>
        <v>28300290.23273892</v>
      </c>
      <c r="F35" s="75">
        <f>C35/E35</f>
        <v>0.96268169711146079</v>
      </c>
    </row>
    <row r="36" spans="1:6" x14ac:dyDescent="0.25">
      <c r="A36" s="90"/>
      <c r="B36" s="35" t="s">
        <v>147</v>
      </c>
      <c r="C36" s="87">
        <v>24353445.57</v>
      </c>
      <c r="D36" s="2">
        <v>35</v>
      </c>
      <c r="E36" s="2">
        <f>D36*C65+D65</f>
        <v>28091624.023997664</v>
      </c>
      <c r="F36" s="75">
        <f>C36/E36</f>
        <v>0.86692907285088705</v>
      </c>
    </row>
    <row r="37" spans="1:6" x14ac:dyDescent="0.25">
      <c r="A37" s="91"/>
      <c r="B37" s="85" t="s">
        <v>148</v>
      </c>
      <c r="C37" s="88">
        <v>25447524.879999999</v>
      </c>
      <c r="D37" s="2">
        <v>36</v>
      </c>
      <c r="E37" s="2">
        <f>D37*C65+D65</f>
        <v>27882957.815256402</v>
      </c>
      <c r="F37" s="75">
        <f>C37/E37</f>
        <v>0.91265514399896863</v>
      </c>
    </row>
    <row r="38" spans="1:6" x14ac:dyDescent="0.25">
      <c r="A38" s="89">
        <v>2014</v>
      </c>
      <c r="B38" s="84" t="s">
        <v>137</v>
      </c>
      <c r="C38" s="86">
        <v>24255100.629999999</v>
      </c>
      <c r="D38" s="2">
        <v>37</v>
      </c>
      <c r="E38" s="2">
        <f>D38*C66+D66</f>
        <v>25782768.690897439</v>
      </c>
      <c r="F38" s="75">
        <f>C38/E38</f>
        <v>0.94074848674274536</v>
      </c>
    </row>
    <row r="39" spans="1:6" x14ac:dyDescent="0.25">
      <c r="A39" s="90"/>
      <c r="B39" s="35" t="s">
        <v>138</v>
      </c>
      <c r="C39" s="87">
        <v>22391875.890000001</v>
      </c>
      <c r="D39" s="2">
        <v>38</v>
      </c>
      <c r="E39" s="2">
        <f>D39*C66+D66</f>
        <v>25298366.412400935</v>
      </c>
      <c r="F39" s="75">
        <f>C39/E39</f>
        <v>0.88511153348714999</v>
      </c>
    </row>
    <row r="40" spans="1:6" x14ac:dyDescent="0.25">
      <c r="A40" s="90"/>
      <c r="B40" s="35" t="s">
        <v>139</v>
      </c>
      <c r="C40" s="87">
        <v>27902910.629999999</v>
      </c>
      <c r="D40" s="2">
        <v>39</v>
      </c>
      <c r="E40" s="2">
        <f>D40*C66+D66</f>
        <v>24813964.133904431</v>
      </c>
      <c r="F40" s="75">
        <f>C40/E40</f>
        <v>1.1244842008889262</v>
      </c>
    </row>
    <row r="41" spans="1:6" x14ac:dyDescent="0.25">
      <c r="A41" s="90"/>
      <c r="B41" s="35" t="s">
        <v>140</v>
      </c>
      <c r="C41" s="87">
        <v>24102028.420000002</v>
      </c>
      <c r="D41" s="2">
        <v>40</v>
      </c>
      <c r="E41" s="2">
        <f>D41*C66+D66</f>
        <v>24329561.855407927</v>
      </c>
      <c r="F41" s="75">
        <f>C41/E41</f>
        <v>0.99064786136469818</v>
      </c>
    </row>
    <row r="42" spans="1:6" x14ac:dyDescent="0.25">
      <c r="A42" s="90"/>
      <c r="B42" s="35" t="s">
        <v>141</v>
      </c>
      <c r="C42" s="87">
        <v>24939643.09</v>
      </c>
      <c r="D42" s="2">
        <v>41</v>
      </c>
      <c r="E42" s="2">
        <f>D42*C66+D66</f>
        <v>23845159.576911423</v>
      </c>
      <c r="F42" s="75">
        <f>C42/E42</f>
        <v>1.0458996095018098</v>
      </c>
    </row>
    <row r="43" spans="1:6" x14ac:dyDescent="0.25">
      <c r="A43" s="90"/>
      <c r="B43" s="35" t="s">
        <v>142</v>
      </c>
      <c r="C43" s="87">
        <v>25401741.260000002</v>
      </c>
      <c r="D43" s="2">
        <v>42</v>
      </c>
      <c r="E43" s="2">
        <f>D43*C66+D66</f>
        <v>23360757.29841492</v>
      </c>
      <c r="F43" s="75">
        <f>C43/E43</f>
        <v>1.0873680564167141</v>
      </c>
    </row>
    <row r="44" spans="1:6" x14ac:dyDescent="0.25">
      <c r="A44" s="90"/>
      <c r="B44" s="35" t="s">
        <v>143</v>
      </c>
      <c r="C44" s="87">
        <v>22817313.620000001</v>
      </c>
      <c r="D44" s="2">
        <v>43</v>
      </c>
      <c r="E44" s="2">
        <f>D44*C66+D66</f>
        <v>22876355.019918416</v>
      </c>
      <c r="F44" s="75">
        <f>C44/E44</f>
        <v>0.99741910807613332</v>
      </c>
    </row>
    <row r="45" spans="1:6" x14ac:dyDescent="0.25">
      <c r="A45" s="90"/>
      <c r="B45" s="35" t="s">
        <v>144</v>
      </c>
      <c r="C45" s="87">
        <v>23554471.309999999</v>
      </c>
      <c r="D45" s="2">
        <v>44</v>
      </c>
      <c r="E45" s="2">
        <f>D45*C66+D66</f>
        <v>22391952.741421916</v>
      </c>
      <c r="F45" s="75">
        <f>C45/E45</f>
        <v>1.0519168016297029</v>
      </c>
    </row>
    <row r="46" spans="1:6" x14ac:dyDescent="0.25">
      <c r="A46" s="90"/>
      <c r="B46" s="35" t="s">
        <v>145</v>
      </c>
      <c r="C46" s="87">
        <v>21219769.289999999</v>
      </c>
      <c r="D46" s="2">
        <v>45</v>
      </c>
      <c r="E46" s="2">
        <f>D46*C66+D66</f>
        <v>21907550.462925412</v>
      </c>
      <c r="F46" s="75">
        <f>C46/E46</f>
        <v>0.96860529094344172</v>
      </c>
    </row>
    <row r="47" spans="1:6" x14ac:dyDescent="0.25">
      <c r="A47" s="90"/>
      <c r="B47" s="35" t="s">
        <v>146</v>
      </c>
      <c r="C47" s="87">
        <v>21144903.010000002</v>
      </c>
      <c r="D47" s="2">
        <v>46</v>
      </c>
      <c r="E47" s="2">
        <f>D47*C66+D66</f>
        <v>21423148.184428908</v>
      </c>
      <c r="F47" s="75">
        <f>C47/E47</f>
        <v>0.98701193811322541</v>
      </c>
    </row>
    <row r="48" spans="1:6" x14ac:dyDescent="0.25">
      <c r="A48" s="90"/>
      <c r="B48" s="35" t="s">
        <v>147</v>
      </c>
      <c r="C48" s="87">
        <v>19185427.050000001</v>
      </c>
      <c r="D48" s="2">
        <v>47</v>
      </c>
      <c r="E48" s="2">
        <f>D48*C66+D66</f>
        <v>20938745.905932404</v>
      </c>
      <c r="F48" s="75">
        <f>C48/E48</f>
        <v>0.91626438069360927</v>
      </c>
    </row>
    <row r="49" spans="1:6" x14ac:dyDescent="0.25">
      <c r="A49" s="91"/>
      <c r="B49" s="85" t="s">
        <v>148</v>
      </c>
      <c r="C49" s="88">
        <v>20507489.710000001</v>
      </c>
      <c r="D49" s="2">
        <v>48</v>
      </c>
      <c r="E49" s="2">
        <f>D49*C66+D66</f>
        <v>20454343.6274359</v>
      </c>
      <c r="F49" s="75">
        <f>C49/E49</f>
        <v>1.0025982785628387</v>
      </c>
    </row>
    <row r="50" spans="1:6" x14ac:dyDescent="0.25">
      <c r="A50" s="89">
        <v>2015</v>
      </c>
      <c r="B50" s="84" t="s">
        <v>137</v>
      </c>
      <c r="C50" s="86">
        <v>16116507.93</v>
      </c>
      <c r="D50" s="2">
        <v>49</v>
      </c>
      <c r="E50" s="2">
        <f>D50*C67+D67</f>
        <v>20377895.401666667</v>
      </c>
      <c r="F50" s="75">
        <f>C50/E50</f>
        <v>0.79088186548851669</v>
      </c>
    </row>
    <row r="51" spans="1:6" x14ac:dyDescent="0.25">
      <c r="A51" s="90"/>
      <c r="B51" s="35" t="s">
        <v>138</v>
      </c>
      <c r="C51" s="87">
        <v>20363081.129999999</v>
      </c>
      <c r="D51" s="2">
        <v>50</v>
      </c>
      <c r="E51" s="2">
        <f>D51*C67+D67</f>
        <v>21231029.485303033</v>
      </c>
      <c r="F51" s="75">
        <f>C51/E51</f>
        <v>0.95911887570483279</v>
      </c>
    </row>
    <row r="52" spans="1:6" x14ac:dyDescent="0.25">
      <c r="A52" s="90"/>
      <c r="B52" s="35" t="s">
        <v>139</v>
      </c>
      <c r="C52" s="87">
        <v>24924310.18</v>
      </c>
      <c r="D52" s="2">
        <v>51</v>
      </c>
      <c r="E52" s="2">
        <f>D52*C67+D67</f>
        <v>22084163.568939399</v>
      </c>
      <c r="F52" s="75">
        <f>C52/E52</f>
        <v>1.1286055775757415</v>
      </c>
    </row>
    <row r="53" spans="1:6" x14ac:dyDescent="0.25">
      <c r="A53" s="90"/>
      <c r="B53" s="35" t="s">
        <v>140</v>
      </c>
      <c r="C53" s="87">
        <v>23881278.16</v>
      </c>
      <c r="D53" s="2">
        <v>52</v>
      </c>
      <c r="E53" s="2">
        <f>D53*C67+D67</f>
        <v>22937297.652575757</v>
      </c>
      <c r="F53" s="75">
        <f>C53/E53</f>
        <v>1.0411548265938921</v>
      </c>
    </row>
    <row r="54" spans="1:6" x14ac:dyDescent="0.25">
      <c r="A54" s="90"/>
      <c r="B54" s="35" t="s">
        <v>141</v>
      </c>
      <c r="C54" s="87">
        <v>24039242.57</v>
      </c>
      <c r="D54" s="2">
        <v>53</v>
      </c>
      <c r="E54" s="2">
        <f>D54*C67+D67</f>
        <v>23790431.736212123</v>
      </c>
      <c r="F54" s="75">
        <f>C54/E54</f>
        <v>1.0104584412988671</v>
      </c>
    </row>
    <row r="55" spans="1:6" x14ac:dyDescent="0.25">
      <c r="A55" s="90"/>
      <c r="B55" s="35" t="s">
        <v>142</v>
      </c>
      <c r="C55" s="87">
        <v>29292943.5</v>
      </c>
      <c r="D55" s="2">
        <v>54</v>
      </c>
      <c r="E55" s="2">
        <f>D55*C67+D67</f>
        <v>24643565.819848489</v>
      </c>
      <c r="F55" s="75">
        <f>C55/E55</f>
        <v>1.1886649730051158</v>
      </c>
    </row>
    <row r="56" spans="1:6" x14ac:dyDescent="0.25">
      <c r="A56" s="90"/>
      <c r="B56" s="35" t="s">
        <v>143</v>
      </c>
      <c r="C56" s="87">
        <v>25244288.530000001</v>
      </c>
      <c r="D56" s="2">
        <v>55</v>
      </c>
      <c r="E56" s="2">
        <f>D56*C67+D67</f>
        <v>25496699.903484855</v>
      </c>
      <c r="F56" s="75">
        <f>C56/E56</f>
        <v>0.99010023358158772</v>
      </c>
    </row>
    <row r="57" spans="1:6" x14ac:dyDescent="0.25">
      <c r="A57" s="90"/>
      <c r="B57" s="35" t="s">
        <v>144</v>
      </c>
      <c r="C57" s="87">
        <v>26986987.25</v>
      </c>
      <c r="D57" s="2">
        <v>56</v>
      </c>
      <c r="E57" s="2">
        <f>D57*C67+D67</f>
        <v>26349833.987121213</v>
      </c>
      <c r="F57" s="75">
        <f>C57/E57</f>
        <v>1.0241805418277095</v>
      </c>
    </row>
    <row r="58" spans="1:6" x14ac:dyDescent="0.25">
      <c r="A58" s="90"/>
      <c r="B58" s="35" t="s">
        <v>145</v>
      </c>
      <c r="C58" s="87">
        <v>26856798.309999999</v>
      </c>
      <c r="D58" s="2">
        <v>57</v>
      </c>
      <c r="E58" s="2">
        <f>D58*C67+D67</f>
        <v>27202968.070757579</v>
      </c>
      <c r="F58" s="75">
        <f>C58/E58</f>
        <v>0.9872745591636487</v>
      </c>
    </row>
    <row r="59" spans="1:6" x14ac:dyDescent="0.25">
      <c r="A59" s="90"/>
      <c r="B59" s="35" t="s">
        <v>146</v>
      </c>
      <c r="C59" s="87">
        <v>27051058.739999998</v>
      </c>
      <c r="D59" s="2">
        <v>58</v>
      </c>
      <c r="E59" s="2">
        <f>D59*C67+D67</f>
        <v>28056102.154393945</v>
      </c>
      <c r="F59" s="75">
        <f>C59/E59</f>
        <v>0.96417736830073009</v>
      </c>
    </row>
    <row r="60" spans="1:6" x14ac:dyDescent="0.25">
      <c r="A60" s="90"/>
      <c r="B60" s="35" t="s">
        <v>147</v>
      </c>
      <c r="C60" s="87">
        <v>23474916.43</v>
      </c>
      <c r="D60" s="2">
        <v>59</v>
      </c>
      <c r="E60" s="2">
        <f>D60*C67+D67</f>
        <v>28909236.238030303</v>
      </c>
      <c r="F60" s="75">
        <f>C60/E60</f>
        <v>0.81202132898684409</v>
      </c>
    </row>
    <row r="61" spans="1:6" x14ac:dyDescent="0.25">
      <c r="A61" s="91"/>
      <c r="B61" s="85" t="s">
        <v>148</v>
      </c>
      <c r="C61" s="88">
        <v>32610181.609999999</v>
      </c>
      <c r="D61" s="2">
        <v>60</v>
      </c>
      <c r="E61" s="2">
        <f>D61*C67+D67</f>
        <v>29762370.321666669</v>
      </c>
      <c r="F61" s="75">
        <f>C61/E61</f>
        <v>1.0956849625065028</v>
      </c>
    </row>
    <row r="63" spans="1:6" x14ac:dyDescent="0.25">
      <c r="B63" t="s">
        <v>160</v>
      </c>
      <c r="C63">
        <f t="array" ref="C63:D63">LINEST(C2:C13,D2:D13)</f>
        <v>120582.62493006984</v>
      </c>
      <c r="D63">
        <v>23337107.110454544</v>
      </c>
    </row>
    <row r="64" spans="1:6" x14ac:dyDescent="0.25">
      <c r="C64">
        <f t="array" ref="C64:D64">LINEST(C14:C25,D14:D25)</f>
        <v>66650.070979021053</v>
      </c>
      <c r="D64">
        <v>25661083.305221446</v>
      </c>
    </row>
    <row r="65" spans="3:4" x14ac:dyDescent="0.25">
      <c r="C65">
        <f t="array" ref="C65:D65">LINEST(C26:C37,D26:D37)</f>
        <v>-208666.20874125857</v>
      </c>
      <c r="D65">
        <v>35394941.329941712</v>
      </c>
    </row>
    <row r="66" spans="3:4" x14ac:dyDescent="0.25">
      <c r="C66">
        <f t="array" ref="C66:D66">LINEST(C38:C49,D38:D49)</f>
        <v>-484402.27849650336</v>
      </c>
      <c r="D66">
        <v>43705652.995268062</v>
      </c>
    </row>
    <row r="67" spans="3:4" ht="15.75" thickBot="1" x14ac:dyDescent="0.3">
      <c r="C67" s="41">
        <f t="array" ref="C67:D67">LINEST(C50:C61,D50:D61)</f>
        <v>853134.08363636374</v>
      </c>
      <c r="D67" s="41">
        <v>-21425674.696515154</v>
      </c>
    </row>
    <row r="68" spans="3:4" x14ac:dyDescent="0.25">
      <c r="C68">
        <f>AVERAGE(C63:C67)</f>
        <v>69459.658461538536</v>
      </c>
      <c r="D68">
        <f>AVERAGE(D63:D67)</f>
        <v>21334622.008874122</v>
      </c>
    </row>
  </sheetData>
  <mergeCells count="5">
    <mergeCell ref="A2:A13"/>
    <mergeCell ref="A14:A25"/>
    <mergeCell ref="A26:A37"/>
    <mergeCell ref="A38:A49"/>
    <mergeCell ref="A50:A6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"/>
  <sheetViews>
    <sheetView tabSelected="1" zoomScale="40" zoomScaleNormal="40" workbookViewId="0">
      <selection activeCell="N42" sqref="N42"/>
    </sheetView>
  </sheetViews>
  <sheetFormatPr defaultRowHeight="15" x14ac:dyDescent="0.25"/>
  <cols>
    <col min="2" max="2" width="15.5703125" customWidth="1"/>
    <col min="3" max="3" width="22.85546875" customWidth="1"/>
    <col min="4" max="4" width="23.5703125" customWidth="1"/>
    <col min="5" max="5" width="25" customWidth="1"/>
    <col min="6" max="6" width="16.140625" customWidth="1"/>
    <col min="7" max="7" width="25.7109375" customWidth="1"/>
    <col min="8" max="8" width="12.5703125" customWidth="1"/>
    <col min="11" max="11" width="10.42578125" customWidth="1"/>
    <col min="13" max="13" width="19.85546875" customWidth="1"/>
    <col min="14" max="14" width="20" customWidth="1"/>
    <col min="15" max="15" width="11.85546875" customWidth="1"/>
    <col min="16" max="16" width="10.140625" customWidth="1"/>
    <col min="17" max="17" width="10.85546875" customWidth="1"/>
    <col min="19" max="20" width="10.42578125" customWidth="1"/>
    <col min="21" max="21" width="14.5703125" customWidth="1"/>
    <col min="22" max="22" width="19.5703125" customWidth="1"/>
    <col min="23" max="23" width="13.7109375" customWidth="1"/>
  </cols>
  <sheetData>
    <row r="1" spans="1:22" x14ac:dyDescent="0.25">
      <c r="A1" s="7" t="s">
        <v>161</v>
      </c>
      <c r="B1" s="7" t="s">
        <v>162</v>
      </c>
      <c r="C1" s="7" t="s">
        <v>163</v>
      </c>
      <c r="D1" s="95" t="s">
        <v>164</v>
      </c>
      <c r="E1" s="95" t="s">
        <v>165</v>
      </c>
      <c r="F1" s="95" t="s">
        <v>166</v>
      </c>
      <c r="G1" s="95" t="s">
        <v>165</v>
      </c>
      <c r="I1" s="100" t="s">
        <v>164</v>
      </c>
      <c r="J1" s="95" t="s">
        <v>0</v>
      </c>
      <c r="K1" s="95" t="s">
        <v>168</v>
      </c>
      <c r="L1" s="95" t="s">
        <v>169</v>
      </c>
      <c r="M1" s="95" t="s">
        <v>170</v>
      </c>
      <c r="N1" s="95" t="s">
        <v>171</v>
      </c>
      <c r="O1" s="95" t="s">
        <v>172</v>
      </c>
      <c r="Q1" s="100" t="s">
        <v>175</v>
      </c>
      <c r="R1" s="95" t="s">
        <v>0</v>
      </c>
      <c r="S1" s="95" t="s">
        <v>168</v>
      </c>
      <c r="T1" s="95" t="s">
        <v>169</v>
      </c>
      <c r="U1" s="95" t="s">
        <v>176</v>
      </c>
      <c r="V1" s="95" t="s">
        <v>172</v>
      </c>
    </row>
    <row r="2" spans="1:22" x14ac:dyDescent="0.25">
      <c r="A2" s="2">
        <v>1</v>
      </c>
      <c r="B2" s="2" t="s">
        <v>8</v>
      </c>
      <c r="C2" s="2">
        <v>8174.4</v>
      </c>
      <c r="D2" s="2">
        <f>-0.0068*A2^6+0.5634*A2^5-16.744*A2^4+214.56*A2^3-1048.6*A2^2+459.03*A2+7964.1</f>
        <v>7572.9026000000003</v>
      </c>
      <c r="E2" s="2">
        <f>C2-D2</f>
        <v>601.49739999999929</v>
      </c>
      <c r="F2" s="99">
        <f>A2*C27+D27</f>
        <v>4136.8615839999993</v>
      </c>
      <c r="G2" s="98">
        <f>C2-F2</f>
        <v>4037.5384160000003</v>
      </c>
      <c r="I2" s="100"/>
      <c r="J2" s="2">
        <v>1</v>
      </c>
      <c r="K2" s="2">
        <f>C2-D2</f>
        <v>601.49739999999929</v>
      </c>
      <c r="L2" s="2">
        <f>C14-D14</f>
        <v>2746.6390000000192</v>
      </c>
      <c r="M2" s="2">
        <f>K2+L2</f>
        <v>3348.1364000000185</v>
      </c>
      <c r="N2" s="2">
        <f>AVERAGE(K2:L2)</f>
        <v>1674.0682000000093</v>
      </c>
      <c r="O2" s="2">
        <f>N2-N15</f>
        <v>2278.7475583333999</v>
      </c>
      <c r="Q2" s="100"/>
      <c r="R2" s="2">
        <v>1</v>
      </c>
      <c r="S2" s="98">
        <f>C2-F2</f>
        <v>4037.5384160000003</v>
      </c>
      <c r="T2" s="98">
        <f>C14-F14</f>
        <v>4830.4228775652173</v>
      </c>
      <c r="U2" s="98">
        <f>AVERAGE(S2:T2)</f>
        <v>4433.9806467826093</v>
      </c>
      <c r="V2" s="98">
        <f>U2-U14</f>
        <v>4433.9806467826093</v>
      </c>
    </row>
    <row r="3" spans="1:22" x14ac:dyDescent="0.25">
      <c r="A3" s="2">
        <v>2</v>
      </c>
      <c r="B3" s="2" t="s">
        <v>9</v>
      </c>
      <c r="C3" s="2">
        <v>5078.33</v>
      </c>
      <c r="D3" s="2">
        <f>-0.0068*A3^6+0.5634*A3^5-16.744*A3^4+214.56*A3^3-1048.6*A3^2+459.03*A3+7964.1</f>
        <v>6153.9296000000013</v>
      </c>
      <c r="E3" s="2">
        <f>C3-D3</f>
        <v>-1075.5996000000014</v>
      </c>
      <c r="F3" s="99">
        <f>A3*C27+D27</f>
        <v>4138.9078788695651</v>
      </c>
      <c r="G3" s="98">
        <f>C3-F3</f>
        <v>939.42212113043479</v>
      </c>
      <c r="I3" s="100"/>
      <c r="J3" s="2">
        <v>2</v>
      </c>
      <c r="K3" s="2">
        <f>C3-D3</f>
        <v>-1075.5996000000014</v>
      </c>
      <c r="L3" s="2">
        <f>C15-D15</f>
        <v>-603.09280000011495</v>
      </c>
      <c r="M3" s="2">
        <f>K3+L3</f>
        <v>-1678.6924000001163</v>
      </c>
      <c r="N3" s="2">
        <f>AVERAGE(K3:L3)</f>
        <v>-839.34620000005816</v>
      </c>
      <c r="O3" s="2">
        <f>N3-N15</f>
        <v>-234.66684166666755</v>
      </c>
      <c r="Q3" s="100"/>
      <c r="R3" s="2">
        <v>2</v>
      </c>
      <c r="S3" s="98">
        <f>C3-F3</f>
        <v>939.42212113043479</v>
      </c>
      <c r="T3" s="98">
        <f>C15-F15</f>
        <v>1422.6965826956521</v>
      </c>
      <c r="U3" s="98">
        <f>AVERAGE(S3:T3)</f>
        <v>1181.0593519130434</v>
      </c>
      <c r="V3" s="98">
        <f>U3-U14</f>
        <v>1181.0593519130434</v>
      </c>
    </row>
    <row r="4" spans="1:22" x14ac:dyDescent="0.25">
      <c r="A4" s="2">
        <v>3</v>
      </c>
      <c r="B4" s="2" t="s">
        <v>10</v>
      </c>
      <c r="C4" s="2">
        <v>4507.2</v>
      </c>
      <c r="D4" s="2">
        <f>-0.0068*A4^6+0.5634*A4^5-16.744*A4^4+214.56*A4^3-1048.6*A4^2+459.03*A4+7964.1</f>
        <v>4472.5950000000012</v>
      </c>
      <c r="E4" s="2">
        <f>C4-D4</f>
        <v>34.604999999998654</v>
      </c>
      <c r="F4" s="99">
        <f>A4*C27+D27</f>
        <v>4140.9541737391301</v>
      </c>
      <c r="G4" s="98">
        <f>C4-F4</f>
        <v>366.24582626086976</v>
      </c>
      <c r="I4" s="100"/>
      <c r="J4" s="2">
        <v>3</v>
      </c>
      <c r="K4" s="2">
        <f>C4-D4</f>
        <v>34.604999999998654</v>
      </c>
      <c r="L4" s="2">
        <f>C16-D16</f>
        <v>-807.25500000002921</v>
      </c>
      <c r="M4" s="2">
        <f>K4+L4</f>
        <v>-772.65000000003056</v>
      </c>
      <c r="N4" s="2">
        <f>AVERAGE(K4:L4)</f>
        <v>-386.32500000001528</v>
      </c>
      <c r="O4" s="2">
        <f>N4-N15</f>
        <v>218.35435833337533</v>
      </c>
      <c r="Q4" s="100"/>
      <c r="R4" s="2">
        <v>3</v>
      </c>
      <c r="S4" s="98">
        <f>C4-F4</f>
        <v>366.24582626086976</v>
      </c>
      <c r="T4" s="98">
        <f>C16-F16</f>
        <v>792.41028782608737</v>
      </c>
      <c r="U4" s="98">
        <f>AVERAGE(S4:T4)</f>
        <v>579.32805704347857</v>
      </c>
      <c r="V4" s="98">
        <f>U4-U14</f>
        <v>579.32805704347857</v>
      </c>
    </row>
    <row r="5" spans="1:22" x14ac:dyDescent="0.25">
      <c r="A5" s="2">
        <v>4</v>
      </c>
      <c r="B5" s="2" t="s">
        <v>11</v>
      </c>
      <c r="C5" s="2">
        <v>2257.19</v>
      </c>
      <c r="D5" s="2">
        <f>-0.0068*A5^6+0.5634*A5^5-16.744*A5^4+214.56*A5^3-1048.6*A5^2+459.03*A5+7964.1</f>
        <v>3017.0648000000028</v>
      </c>
      <c r="E5" s="2">
        <f>C5-D5</f>
        <v>-759.87480000000278</v>
      </c>
      <c r="F5" s="99">
        <f>A5*C27+D27</f>
        <v>4143.000468608695</v>
      </c>
      <c r="G5" s="98">
        <f>C5-F5</f>
        <v>-1885.8104686086949</v>
      </c>
      <c r="I5" s="100"/>
      <c r="J5" s="2">
        <v>4</v>
      </c>
      <c r="K5" s="2">
        <f>C5-D5</f>
        <v>-759.87480000000278</v>
      </c>
      <c r="L5" s="2">
        <f>C17-D17</f>
        <v>-2569.6956000000519</v>
      </c>
      <c r="M5" s="2">
        <f>K5+L5</f>
        <v>-3329.5704000000546</v>
      </c>
      <c r="N5" s="2">
        <f>AVERAGE(K5:L5)</f>
        <v>-1664.7852000000273</v>
      </c>
      <c r="O5" s="2">
        <f>N5-N15</f>
        <v>-1060.1058416666367</v>
      </c>
      <c r="Q5" s="100"/>
      <c r="R5" s="2">
        <v>4</v>
      </c>
      <c r="S5" s="98">
        <f>C5-F5</f>
        <v>-1885.8104686086949</v>
      </c>
      <c r="T5" s="98">
        <f>C17-F17</f>
        <v>-1684.6460070434787</v>
      </c>
      <c r="U5" s="98">
        <f>AVERAGE(S5:T5)</f>
        <v>-1785.2282378260868</v>
      </c>
      <c r="V5" s="98">
        <f>U5-U14</f>
        <v>-1785.2282378260868</v>
      </c>
    </row>
    <row r="6" spans="1:22" x14ac:dyDescent="0.25">
      <c r="A6" s="2">
        <v>5</v>
      </c>
      <c r="B6" s="2" t="s">
        <v>12</v>
      </c>
      <c r="C6" s="2">
        <v>3400.69</v>
      </c>
      <c r="D6" s="2">
        <f>-0.0068*A6^6+0.5634*A6^5-16.744*A6^4+214.56*A6^3-1048.6*A6^2+459.03*A6+7964.1</f>
        <v>2053.6250000000036</v>
      </c>
      <c r="E6" s="2">
        <f>C6-D6</f>
        <v>1347.0649999999964</v>
      </c>
      <c r="F6" s="99">
        <f>A6*C27+D27</f>
        <v>4145.0467634782608</v>
      </c>
      <c r="G6" s="98">
        <f>C6-F6</f>
        <v>-744.35676347826075</v>
      </c>
      <c r="I6" s="100"/>
      <c r="J6" s="2">
        <v>5</v>
      </c>
      <c r="K6" s="2">
        <f>C6-D6</f>
        <v>1347.0649999999964</v>
      </c>
      <c r="L6" s="2">
        <f>C18-D18</f>
        <v>-451.07060000005822</v>
      </c>
      <c r="M6" s="2">
        <f>K6+L6</f>
        <v>895.9943999999382</v>
      </c>
      <c r="N6" s="2">
        <f>AVERAGE(K6:L6)</f>
        <v>447.9971999999691</v>
      </c>
      <c r="O6" s="2">
        <f>N6-N15</f>
        <v>1052.6765583333597</v>
      </c>
      <c r="Q6" s="100"/>
      <c r="R6" s="2">
        <v>5</v>
      </c>
      <c r="S6" s="98">
        <f>C6-F6</f>
        <v>-744.35676347826075</v>
      </c>
      <c r="T6" s="98">
        <f>C18-F18</f>
        <v>-428.84230191304323</v>
      </c>
      <c r="U6" s="98">
        <f>AVERAGE(S6:T6)</f>
        <v>-586.59953269565199</v>
      </c>
      <c r="V6" s="98">
        <f>U6-U14</f>
        <v>-586.59953269565199</v>
      </c>
    </row>
    <row r="7" spans="1:22" x14ac:dyDescent="0.25">
      <c r="A7" s="2">
        <v>6</v>
      </c>
      <c r="B7" s="2" t="s">
        <v>13</v>
      </c>
      <c r="C7" s="2">
        <v>2968.71</v>
      </c>
      <c r="D7" s="2">
        <f>-0.0068*A7^6+0.5634*A7^5-16.744*A7^4+214.56*A7^3-1048.6*A7^2+459.03*A7+7964.1</f>
        <v>1677.1536000000033</v>
      </c>
      <c r="E7" s="2">
        <f>C7-D7</f>
        <v>1291.5563999999968</v>
      </c>
      <c r="F7" s="99">
        <f>A7*C27+D27</f>
        <v>4147.0930583478257</v>
      </c>
      <c r="G7" s="98">
        <f>C7-F7</f>
        <v>-1178.3830583478257</v>
      </c>
      <c r="I7" s="100"/>
      <c r="J7" s="2">
        <v>6</v>
      </c>
      <c r="K7" s="2">
        <f>C7-D7</f>
        <v>1291.5563999999968</v>
      </c>
      <c r="L7" s="2">
        <f>C19-D19</f>
        <v>-109.92399999976806</v>
      </c>
      <c r="M7" s="2">
        <f>K7+L7</f>
        <v>1181.6324000002287</v>
      </c>
      <c r="N7" s="2">
        <f>AVERAGE(K7:L7)</f>
        <v>590.81620000011435</v>
      </c>
      <c r="O7" s="2">
        <f>N7-N15</f>
        <v>1195.495558333505</v>
      </c>
      <c r="Q7" s="100"/>
      <c r="R7" s="2">
        <v>6</v>
      </c>
      <c r="S7" s="98">
        <f>C7-F7</f>
        <v>-1178.3830583478257</v>
      </c>
      <c r="T7" s="98">
        <f>C19-F19</f>
        <v>-906.06859678260844</v>
      </c>
      <c r="U7" s="98">
        <f>AVERAGE(S7:T7)</f>
        <v>-1042.2258275652171</v>
      </c>
      <c r="V7" s="98">
        <f>U7-U14</f>
        <v>-1042.2258275652171</v>
      </c>
    </row>
    <row r="8" spans="1:22" x14ac:dyDescent="0.25">
      <c r="A8" s="2">
        <v>7</v>
      </c>
      <c r="B8" s="2" t="s">
        <v>2</v>
      </c>
      <c r="C8" s="2">
        <v>2147.14</v>
      </c>
      <c r="D8" s="2">
        <f>-0.0068*A8^6+0.5634*A8^5-16.744*A8^4+214.56*A8^3-1048.6*A8^2+459.03*A8+7964.1</f>
        <v>1856.6966000000129</v>
      </c>
      <c r="E8" s="2">
        <f>C8-D8</f>
        <v>290.44339999998692</v>
      </c>
      <c r="F8" s="99">
        <f>A8*C27+D27</f>
        <v>4149.1393532173906</v>
      </c>
      <c r="G8" s="98">
        <f>C8-F8</f>
        <v>-2001.9993532173908</v>
      </c>
      <c r="I8" s="100"/>
      <c r="J8" s="2">
        <v>7</v>
      </c>
      <c r="K8" s="2">
        <f>C8-D8</f>
        <v>290.44339999998692</v>
      </c>
      <c r="L8" s="2">
        <f>C20-D20</f>
        <v>-473.62180000013223</v>
      </c>
      <c r="M8" s="2">
        <f>K8+L8</f>
        <v>-183.1784000001453</v>
      </c>
      <c r="N8" s="2">
        <f>AVERAGE(K8:L8)</f>
        <v>-91.589200000072651</v>
      </c>
      <c r="O8" s="2">
        <f>N8-N15</f>
        <v>513.09015833331796</v>
      </c>
      <c r="Q8" s="100"/>
      <c r="R8" s="2">
        <v>7</v>
      </c>
      <c r="S8" s="98">
        <f>C8-F8</f>
        <v>-2001.9993532173908</v>
      </c>
      <c r="T8" s="98">
        <f>C20-F20</f>
        <v>-1811.8448916521743</v>
      </c>
      <c r="U8" s="98">
        <f>AVERAGE(S8:T8)</f>
        <v>-1906.9221224347825</v>
      </c>
      <c r="V8" s="105">
        <f>U8-U14</f>
        <v>-1906.9221224347825</v>
      </c>
    </row>
    <row r="9" spans="1:22" x14ac:dyDescent="0.25">
      <c r="A9" s="2">
        <v>8</v>
      </c>
      <c r="B9" s="2" t="s">
        <v>3</v>
      </c>
      <c r="C9" s="92">
        <v>1325.56</v>
      </c>
      <c r="D9" s="2">
        <f>-0.0068*A9^6+0.5634*A9^5-16.744*A9^4+214.56*A9^3-1048.6*A9^2+459.03*A9+7964.1</f>
        <v>2476.1480000000047</v>
      </c>
      <c r="E9" s="2">
        <f>C9-D9</f>
        <v>-1150.5880000000047</v>
      </c>
      <c r="F9" s="99">
        <f>A9*C27+D27</f>
        <v>4151.1856480869565</v>
      </c>
      <c r="G9" s="98">
        <f>C9-F9</f>
        <v>-2825.6256480869565</v>
      </c>
      <c r="I9" s="100"/>
      <c r="J9" s="2">
        <v>8</v>
      </c>
      <c r="K9" s="2">
        <f>C9-D9</f>
        <v>-1150.5880000000047</v>
      </c>
      <c r="L9" s="2">
        <f>C21-D21</f>
        <v>-1366.5800000000572</v>
      </c>
      <c r="M9" s="2">
        <f>K9+L9</f>
        <v>-2517.168000000062</v>
      </c>
      <c r="N9" s="2">
        <f>AVERAGE(K9:L9)</f>
        <v>-1258.584000000031</v>
      </c>
      <c r="O9" s="2">
        <f>N9-N15</f>
        <v>-653.90464166664037</v>
      </c>
      <c r="Q9" s="100"/>
      <c r="R9" s="2">
        <v>8</v>
      </c>
      <c r="S9" s="98">
        <f>C9-F9</f>
        <v>-2825.6256480869565</v>
      </c>
      <c r="T9" s="98">
        <f>C21-F21</f>
        <v>-2717.6211865217392</v>
      </c>
      <c r="U9" s="98">
        <f>AVERAGE(S9:T9)</f>
        <v>-2771.6234173043476</v>
      </c>
      <c r="V9" s="98">
        <f>U9-U14</f>
        <v>-2771.6234173043476</v>
      </c>
    </row>
    <row r="10" spans="1:22" x14ac:dyDescent="0.25">
      <c r="A10" s="2">
        <v>9</v>
      </c>
      <c r="B10" s="2" t="s">
        <v>4</v>
      </c>
      <c r="C10" s="2">
        <v>2290.9499999999998</v>
      </c>
      <c r="D10" s="2">
        <f>-0.0068*A10^6+0.5634*A10^5-16.744*A10^4+214.56*A10^3-1048.6*A10^2+459.03*A10+7964.1</f>
        <v>3370.0337999999947</v>
      </c>
      <c r="E10" s="2">
        <f>C10-D10</f>
        <v>-1079.0837999999949</v>
      </c>
      <c r="F10" s="99">
        <f>A10*C27+D27</f>
        <v>4153.2319429565214</v>
      </c>
      <c r="G10" s="98">
        <f>C10-F10</f>
        <v>-1862.2819429565216</v>
      </c>
      <c r="I10" s="100"/>
      <c r="J10" s="2">
        <v>9</v>
      </c>
      <c r="K10" s="2">
        <f>C10-D10</f>
        <v>-1079.0837999999949</v>
      </c>
      <c r="L10" s="2">
        <f>C22-D22</f>
        <v>-1074.2566000001452</v>
      </c>
      <c r="M10" s="2">
        <f>K10+L10</f>
        <v>-2153.3404000001401</v>
      </c>
      <c r="N10" s="2">
        <f>AVERAGE(K10:L10)</f>
        <v>-1076.6702000000701</v>
      </c>
      <c r="O10" s="2">
        <f>N10-N15</f>
        <v>-471.99084166667944</v>
      </c>
      <c r="Q10" s="100"/>
      <c r="R10" s="2">
        <v>9</v>
      </c>
      <c r="S10" s="98">
        <f>C10-F10</f>
        <v>-1862.2819429565216</v>
      </c>
      <c r="T10" s="98">
        <f>C22-F22</f>
        <v>-1657.7374813913038</v>
      </c>
      <c r="U10" s="98">
        <f>AVERAGE(S10:T10)</f>
        <v>-1760.0097121739127</v>
      </c>
      <c r="V10" s="98">
        <f>U10-U14</f>
        <v>-1760.0097121739127</v>
      </c>
    </row>
    <row r="11" spans="1:22" x14ac:dyDescent="0.25">
      <c r="A11" s="2">
        <v>10</v>
      </c>
      <c r="B11" s="2" t="s">
        <v>5</v>
      </c>
      <c r="C11" s="2">
        <v>2953.34</v>
      </c>
      <c r="D11" s="2">
        <f>-0.0068*A11^6+0.5634*A11^5-16.744*A11^4+214.56*A11^3-1048.6*A11^2+459.03*A11+7964.1</f>
        <v>4354.4000000000142</v>
      </c>
      <c r="E11" s="2">
        <f>C11-D11</f>
        <v>-1401.060000000014</v>
      </c>
      <c r="F11" s="99">
        <f>A11*C27+D27</f>
        <v>4155.2782378260872</v>
      </c>
      <c r="G11" s="98">
        <f>C11-F11</f>
        <v>-1201.9382378260871</v>
      </c>
      <c r="I11" s="100"/>
      <c r="J11" s="2">
        <v>10</v>
      </c>
      <c r="K11" s="2">
        <f>C11-D11</f>
        <v>-1401.060000000014</v>
      </c>
      <c r="L11" s="2">
        <f>C23-D23</f>
        <v>-2117.0275999997721</v>
      </c>
      <c r="M11" s="2">
        <f>K11+L11</f>
        <v>-3518.0875999997861</v>
      </c>
      <c r="N11" s="2">
        <f>AVERAGE(K11:L11)</f>
        <v>-1759.0437999998931</v>
      </c>
      <c r="O11" s="2">
        <f>N11-N15</f>
        <v>-1154.3644416665024</v>
      </c>
      <c r="Q11" s="100"/>
      <c r="R11" s="2">
        <v>10</v>
      </c>
      <c r="S11" s="98">
        <f>C11-F11</f>
        <v>-1201.9382378260871</v>
      </c>
      <c r="T11" s="98">
        <f>C23-F23</f>
        <v>-931.16377626086978</v>
      </c>
      <c r="U11" s="98">
        <f>AVERAGE(S11:T11)</f>
        <v>-1066.5510070434784</v>
      </c>
      <c r="V11" s="98">
        <f>U11-U14</f>
        <v>-1066.5510070434784</v>
      </c>
    </row>
    <row r="12" spans="1:22" x14ac:dyDescent="0.25">
      <c r="A12" s="2">
        <v>11</v>
      </c>
      <c r="B12" s="2" t="s">
        <v>6</v>
      </c>
      <c r="C12" s="2">
        <v>4216.28</v>
      </c>
      <c r="D12" s="2">
        <f>-0.0068*A12^6+0.5634*A12^5-16.744*A12^4+214.56*A12^3-1048.6*A12^2+459.03*A12+7964.1</f>
        <v>5252.8045999999958</v>
      </c>
      <c r="E12" s="2">
        <f>C12-D12</f>
        <v>-1036.5245999999961</v>
      </c>
      <c r="F12" s="99">
        <f>A12*C27+D27</f>
        <v>4157.3245326956521</v>
      </c>
      <c r="G12" s="98">
        <f>C12-F12</f>
        <v>58.955467304347621</v>
      </c>
      <c r="I12" s="100"/>
      <c r="J12" s="2">
        <v>11</v>
      </c>
      <c r="K12" s="2">
        <f>C12-D12</f>
        <v>-1036.5245999999961</v>
      </c>
      <c r="L12" s="2">
        <f>C24-D24</f>
        <v>-3659.8970000004574</v>
      </c>
      <c r="M12" s="2">
        <f>K12+L12</f>
        <v>-4696.4216000004535</v>
      </c>
      <c r="N12" s="2">
        <f>AVERAGE(K12:L12)</f>
        <v>-2348.2108000002268</v>
      </c>
      <c r="O12" s="2">
        <f>N12-N15</f>
        <v>-1743.5314416668361</v>
      </c>
      <c r="Q12" s="100"/>
      <c r="R12" s="2">
        <v>11</v>
      </c>
      <c r="S12" s="98">
        <f>C12-F12</f>
        <v>58.955467304347621</v>
      </c>
      <c r="T12" s="98">
        <f>C24-F24</f>
        <v>456.02992886956508</v>
      </c>
      <c r="U12" s="98">
        <f>AVERAGE(S12:T12)</f>
        <v>257.49269808695635</v>
      </c>
      <c r="V12" s="98">
        <f>U12-U14</f>
        <v>257.49269808695635</v>
      </c>
    </row>
    <row r="13" spans="1:22" x14ac:dyDescent="0.25">
      <c r="A13" s="2">
        <v>12</v>
      </c>
      <c r="B13" s="2" t="s">
        <v>7</v>
      </c>
      <c r="C13" s="2">
        <v>8227.5689999999995</v>
      </c>
      <c r="D13" s="2">
        <f>-0.0068*A13^6+0.5634*A13^5-16.744*A13^4+214.56*A13^3-1048.6*A13^2+459.03*A13+7964.1</f>
        <v>5917.4136000000371</v>
      </c>
      <c r="E13" s="2">
        <f>C13-D13</f>
        <v>2310.1553999999624</v>
      </c>
      <c r="F13" s="99">
        <f>A13*C27+D27</f>
        <v>4159.370827565217</v>
      </c>
      <c r="G13" s="98">
        <f>C13-F13</f>
        <v>4068.1981724347825</v>
      </c>
      <c r="I13" s="100"/>
      <c r="J13" s="2">
        <v>12</v>
      </c>
      <c r="K13" s="2">
        <f>C13-D13</f>
        <v>2310.1553999999624</v>
      </c>
      <c r="L13" s="2">
        <f>C25-D25</f>
        <v>-3399.1144000007316</v>
      </c>
      <c r="M13" s="2">
        <f>K13+L13</f>
        <v>-1088.9590000007693</v>
      </c>
      <c r="N13" s="2">
        <f>AVERAGE(K13:L13)</f>
        <v>-544.47950000038463</v>
      </c>
      <c r="O13" s="2">
        <f>N13-N15</f>
        <v>60.199858333005977</v>
      </c>
      <c r="Q13" s="100"/>
      <c r="R13" s="2">
        <v>12</v>
      </c>
      <c r="S13" s="98">
        <f>C13-F13</f>
        <v>4068.1981724347825</v>
      </c>
      <c r="T13" s="98">
        <f>C25-F25</f>
        <v>4866.4000340000002</v>
      </c>
      <c r="U13" s="98">
        <f>AVERAGE(S13:T13)</f>
        <v>4467.2991032173913</v>
      </c>
      <c r="V13" s="98">
        <f>U13-U14</f>
        <v>4467.2991032173913</v>
      </c>
    </row>
    <row r="14" spans="1:22" x14ac:dyDescent="0.25">
      <c r="A14" s="2">
        <v>13</v>
      </c>
      <c r="B14" s="2" t="s">
        <v>8</v>
      </c>
      <c r="C14" s="2">
        <v>8991.84</v>
      </c>
      <c r="D14" s="2">
        <f>-0.0068*A14^6+0.5634*A14^5-16.744*A14^4+214.56*A14^3-1048.6*A14^2+459.03*A14+7964.1</f>
        <v>6245.2009999999809</v>
      </c>
      <c r="E14" s="2">
        <f>C14-D14</f>
        <v>2746.6390000000192</v>
      </c>
      <c r="F14" s="99">
        <f>A14*C27+D27</f>
        <v>4161.4171224347829</v>
      </c>
      <c r="G14" s="98">
        <f>C14-F14</f>
        <v>4830.4228775652173</v>
      </c>
      <c r="M14" s="102" t="s">
        <v>173</v>
      </c>
      <c r="N14" s="15">
        <f>SUM(N2:N13)</f>
        <v>-7256.1523000006873</v>
      </c>
      <c r="T14" s="101" t="s">
        <v>177</v>
      </c>
      <c r="U14" s="104">
        <f>AVERAGE(U2:U13)</f>
        <v>0</v>
      </c>
      <c r="V14" s="39"/>
    </row>
    <row r="15" spans="1:22" x14ac:dyDescent="0.25">
      <c r="A15" s="2">
        <v>14</v>
      </c>
      <c r="B15" s="2" t="s">
        <v>9</v>
      </c>
      <c r="C15" s="2">
        <v>5586.16</v>
      </c>
      <c r="D15" s="2">
        <f>-0.0068*A15^6+0.5634*A15^5-16.744*A15^4+214.56*A15^3-1048.6*A15^2+459.03*A15+7964.1</f>
        <v>6189.2528000001148</v>
      </c>
      <c r="E15" s="2">
        <f>C15-D15</f>
        <v>-603.09280000011495</v>
      </c>
      <c r="F15" s="99">
        <f>A15*C27+D27</f>
        <v>4163.4634173043478</v>
      </c>
      <c r="G15" s="98">
        <f>C15-F15</f>
        <v>1422.6965826956521</v>
      </c>
      <c r="M15" s="102" t="s">
        <v>174</v>
      </c>
      <c r="N15" s="15">
        <f>AVERAGE(N2:N13)</f>
        <v>-604.67935833339061</v>
      </c>
      <c r="U15" s="103"/>
      <c r="V15" s="38"/>
    </row>
    <row r="16" spans="1:22" x14ac:dyDescent="0.25">
      <c r="A16" s="2">
        <v>15</v>
      </c>
      <c r="B16" s="2" t="s">
        <v>10</v>
      </c>
      <c r="C16" s="2">
        <v>4957.92</v>
      </c>
      <c r="D16" s="2">
        <f>-0.0068*A16^6+0.5634*A16^5-16.744*A16^4+214.56*A16^3-1048.6*A16^2+459.03*A16+7964.1</f>
        <v>5765.1750000000293</v>
      </c>
      <c r="E16" s="2">
        <f>C16-D16</f>
        <v>-807.25500000002921</v>
      </c>
      <c r="F16" s="99">
        <f>A16*C27+D27</f>
        <v>4165.5097121739127</v>
      </c>
      <c r="G16" s="98">
        <f>C16-F16</f>
        <v>792.41028782608737</v>
      </c>
    </row>
    <row r="17" spans="1:22" x14ac:dyDescent="0.25">
      <c r="A17" s="2">
        <v>16</v>
      </c>
      <c r="B17" s="2" t="s">
        <v>11</v>
      </c>
      <c r="C17" s="2">
        <v>2482.91</v>
      </c>
      <c r="D17" s="2">
        <f>-0.0068*A17^6+0.5634*A17^5-16.744*A17^4+214.56*A17^3-1048.6*A17^2+459.03*A17+7964.1</f>
        <v>5052.6056000000517</v>
      </c>
      <c r="E17" s="2">
        <f>C17-D17</f>
        <v>-2569.6956000000519</v>
      </c>
      <c r="F17" s="99">
        <f>A17*C27+D27</f>
        <v>4167.5560070434785</v>
      </c>
      <c r="G17" s="98">
        <f>C17-F17</f>
        <v>-1684.6460070434787</v>
      </c>
      <c r="J17" s="4" t="s">
        <v>0</v>
      </c>
      <c r="K17" s="4" t="s">
        <v>178</v>
      </c>
      <c r="L17" s="4" t="s">
        <v>179</v>
      </c>
      <c r="M17" s="4" t="s">
        <v>180</v>
      </c>
      <c r="N17" s="4" t="s">
        <v>181</v>
      </c>
      <c r="O17" s="4" t="s">
        <v>182</v>
      </c>
      <c r="P17" s="4" t="s">
        <v>183</v>
      </c>
      <c r="Q17" s="4" t="s">
        <v>184</v>
      </c>
      <c r="R17" s="4" t="s">
        <v>185</v>
      </c>
      <c r="S17" s="4" t="s">
        <v>186</v>
      </c>
      <c r="T17" s="4" t="s">
        <v>187</v>
      </c>
      <c r="U17" s="4" t="s">
        <v>188</v>
      </c>
      <c r="V17" s="4" t="s">
        <v>189</v>
      </c>
    </row>
    <row r="18" spans="1:22" x14ac:dyDescent="0.25">
      <c r="A18" s="2">
        <v>17</v>
      </c>
      <c r="B18" s="2" t="s">
        <v>12</v>
      </c>
      <c r="C18" s="2">
        <v>3740.76</v>
      </c>
      <c r="D18" s="2">
        <f>-0.0068*A18^6+0.5634*A18^5-16.744*A18^4+214.56*A18^3-1048.6*A18^2+459.03*A18+7964.1</f>
        <v>4191.8306000000584</v>
      </c>
      <c r="E18" s="2">
        <f>C18-D18</f>
        <v>-451.07060000005822</v>
      </c>
      <c r="F18" s="99">
        <f>A18*C27+D27</f>
        <v>4169.6023019130434</v>
      </c>
      <c r="G18" s="98">
        <f>C18-F18</f>
        <v>-428.84230191304323</v>
      </c>
      <c r="J18" s="2" t="s">
        <v>8</v>
      </c>
      <c r="K18" s="2">
        <v>8174.4</v>
      </c>
      <c r="L18" s="2">
        <f>N2-N15</f>
        <v>2278.7475583333999</v>
      </c>
      <c r="M18" s="2">
        <f>K18-L18</f>
        <v>5895.6524416665998</v>
      </c>
      <c r="N18" s="2">
        <f>D2</f>
        <v>7572.9026000000003</v>
      </c>
      <c r="O18" s="2">
        <f>N18+L18</f>
        <v>9851.6501583333993</v>
      </c>
      <c r="P18" s="2">
        <f>K18-O18</f>
        <v>-1677.2501583333997</v>
      </c>
      <c r="Q18" s="2">
        <f>POWER(P18,2)</f>
        <v>2813168.0936294142</v>
      </c>
      <c r="R18" s="2">
        <f>ABS(P18)</f>
        <v>1677.2501583333997</v>
      </c>
      <c r="S18" s="2">
        <f>R18/K18</f>
        <v>0.20518327440954684</v>
      </c>
      <c r="T18" s="2">
        <f>P18/K18</f>
        <v>-0.20518327440954684</v>
      </c>
      <c r="U18" s="2">
        <f>POWER(O18,2)</f>
        <v>97055010.842190489</v>
      </c>
      <c r="V18" s="2">
        <f>POWER(K18-K43,2)</f>
        <v>16112244.368736299</v>
      </c>
    </row>
    <row r="19" spans="1:22" x14ac:dyDescent="0.25">
      <c r="A19" s="2">
        <v>18</v>
      </c>
      <c r="B19" s="2" t="s">
        <v>13</v>
      </c>
      <c r="C19" s="2">
        <v>3265.58</v>
      </c>
      <c r="D19" s="2">
        <f>-0.0068*A19^6+0.5634*A19^5-16.744*A19^4+214.56*A19^3-1048.6*A19^2+459.03*A19+7964.1</f>
        <v>3375.503999999768</v>
      </c>
      <c r="E19" s="2">
        <f>C19-D19</f>
        <v>-109.92399999976806</v>
      </c>
      <c r="F19" s="99">
        <f>A19*C27+D27</f>
        <v>4171.6485967826084</v>
      </c>
      <c r="G19" s="98">
        <f>C19-F19</f>
        <v>-906.06859678260844</v>
      </c>
      <c r="J19" s="2" t="s">
        <v>9</v>
      </c>
      <c r="K19" s="2">
        <v>5078.33</v>
      </c>
      <c r="L19" s="2">
        <f>N3-N15</f>
        <v>-234.66684166666755</v>
      </c>
      <c r="M19" s="2">
        <f>K19-L19</f>
        <v>5312.996841666667</v>
      </c>
      <c r="N19" s="2">
        <f>D3</f>
        <v>6153.9296000000013</v>
      </c>
      <c r="O19" s="2">
        <f>N19+L19</f>
        <v>5919.2627583333342</v>
      </c>
      <c r="P19" s="2">
        <f>K19-O19</f>
        <v>-840.93275833333428</v>
      </c>
      <c r="Q19" s="2">
        <f>POWER(P19,2)</f>
        <v>707167.90403810993</v>
      </c>
      <c r="R19" s="2">
        <f>ABS(P19)</f>
        <v>840.93275833333428</v>
      </c>
      <c r="S19" s="2">
        <f t="shared" ref="S19:S41" si="0">R19/K19</f>
        <v>0.16559238141935129</v>
      </c>
      <c r="T19" s="2">
        <f t="shared" ref="T19:T41" si="1">P19/K19</f>
        <v>-0.16559238141935129</v>
      </c>
      <c r="U19" s="2">
        <f t="shared" ref="U19:U41" si="2">POWER(O19,2)</f>
        <v>35037671.602191955</v>
      </c>
      <c r="V19" s="2">
        <f>POWER(K19-K43,2)</f>
        <v>842606.54599280062</v>
      </c>
    </row>
    <row r="20" spans="1:22" x14ac:dyDescent="0.25">
      <c r="A20" s="2">
        <v>19</v>
      </c>
      <c r="B20" s="2" t="s">
        <v>2</v>
      </c>
      <c r="C20" s="2">
        <v>2361.85</v>
      </c>
      <c r="D20" s="2">
        <f>-0.0068*A20^6+0.5634*A20^5-16.744*A20^4+214.56*A20^3-1048.6*A20^2+459.03*A20+7964.1</f>
        <v>2835.4718000001321</v>
      </c>
      <c r="E20" s="2">
        <f>C20-D20</f>
        <v>-473.62180000013223</v>
      </c>
      <c r="F20" s="99">
        <f>A20*C27+D27</f>
        <v>4173.6948916521742</v>
      </c>
      <c r="G20" s="98">
        <f>C20-F20</f>
        <v>-1811.8448916521743</v>
      </c>
      <c r="J20" s="2" t="s">
        <v>10</v>
      </c>
      <c r="K20" s="2">
        <v>4507.2</v>
      </c>
      <c r="L20" s="2">
        <f>N4-N15</f>
        <v>218.35435833337533</v>
      </c>
      <c r="M20" s="2">
        <f>K20-L20</f>
        <v>4288.8456416666249</v>
      </c>
      <c r="N20" s="2">
        <f>D4</f>
        <v>4472.5950000000012</v>
      </c>
      <c r="O20" s="2">
        <f>N20+L20</f>
        <v>4690.9493583333769</v>
      </c>
      <c r="P20" s="2">
        <f>K20-O20</f>
        <v>-183.74935833337713</v>
      </c>
      <c r="Q20" s="2">
        <f>POWER(P20,2)</f>
        <v>33763.826687927831</v>
      </c>
      <c r="R20" s="2">
        <f>ABS(P20)</f>
        <v>183.74935833337713</v>
      </c>
      <c r="S20" s="2">
        <f t="shared" si="0"/>
        <v>4.0767962001547996E-2</v>
      </c>
      <c r="T20" s="2">
        <f t="shared" si="1"/>
        <v>-4.0767962001547996E-2</v>
      </c>
      <c r="U20" s="2">
        <f t="shared" si="2"/>
        <v>22005005.882448319</v>
      </c>
      <c r="V20" s="2">
        <f>POWER(K20-K43,2)</f>
        <v>120274.41897630053</v>
      </c>
    </row>
    <row r="21" spans="1:22" x14ac:dyDescent="0.25">
      <c r="A21" s="2">
        <v>20</v>
      </c>
      <c r="B21" s="2" t="s">
        <v>3</v>
      </c>
      <c r="C21" s="2">
        <v>1458.12</v>
      </c>
      <c r="D21" s="2">
        <f>-0.0068*A21^6+0.5634*A21^5-16.744*A21^4+214.56*A21^3-1048.6*A21^2+459.03*A21+7964.1</f>
        <v>2824.7000000000571</v>
      </c>
      <c r="E21" s="2">
        <f>C21-D21</f>
        <v>-1366.5800000000572</v>
      </c>
      <c r="F21" s="99">
        <f>A21*C27+D27</f>
        <v>4175.7411865217391</v>
      </c>
      <c r="G21" s="98">
        <f>C21-F21</f>
        <v>-2717.6211865217392</v>
      </c>
      <c r="J21" s="2" t="s">
        <v>11</v>
      </c>
      <c r="K21" s="2">
        <v>2257.19</v>
      </c>
      <c r="L21" s="2">
        <f>N5-N15</f>
        <v>-1060.1058416666367</v>
      </c>
      <c r="M21" s="2">
        <f>K21-L21</f>
        <v>3317.295841666637</v>
      </c>
      <c r="N21" s="2">
        <f>D5</f>
        <v>3017.0648000000028</v>
      </c>
      <c r="O21" s="2">
        <f>N21+L21</f>
        <v>1956.9589583333661</v>
      </c>
      <c r="P21" s="2">
        <f>K21-O21</f>
        <v>300.23104166663393</v>
      </c>
      <c r="Q21" s="2">
        <f>POWER(P21,2)</f>
        <v>90138.678380232072</v>
      </c>
      <c r="R21" s="2">
        <f>ABS(P21)</f>
        <v>300.23104166663393</v>
      </c>
      <c r="S21" s="2">
        <f t="shared" si="0"/>
        <v>0.13301097455979954</v>
      </c>
      <c r="T21" s="2">
        <f t="shared" si="1"/>
        <v>0.13301097455979954</v>
      </c>
      <c r="U21" s="2">
        <f t="shared" si="2"/>
        <v>3829688.3646012135</v>
      </c>
      <c r="V21" s="2">
        <f>POWER(K21-K43,2)</f>
        <v>3622185.3704558001</v>
      </c>
    </row>
    <row r="22" spans="1:22" x14ac:dyDescent="0.25">
      <c r="A22" s="2">
        <v>21</v>
      </c>
      <c r="B22" s="2" t="s">
        <v>4</v>
      </c>
      <c r="C22" s="2">
        <v>2520.0500000000002</v>
      </c>
      <c r="D22" s="2">
        <f>-0.0068*A22^6+0.5634*A22^5-16.744*A22^4+214.56*A22^3-1048.6*A22^2+459.03*A22+7964.1</f>
        <v>3594.3066000001454</v>
      </c>
      <c r="E22" s="2">
        <f>C22-D22</f>
        <v>-1074.2566000001452</v>
      </c>
      <c r="F22" s="99">
        <f>A22*C27+D27</f>
        <v>4177.787481391304</v>
      </c>
      <c r="G22" s="98">
        <f>C22-F22</f>
        <v>-1657.7374813913038</v>
      </c>
      <c r="J22" s="2" t="s">
        <v>12</v>
      </c>
      <c r="K22" s="2">
        <v>3400.69</v>
      </c>
      <c r="L22" s="2">
        <f>N6-N15</f>
        <v>1052.6765583333597</v>
      </c>
      <c r="M22" s="2">
        <f>K22-L22</f>
        <v>2348.0134416666406</v>
      </c>
      <c r="N22" s="2">
        <f>D6</f>
        <v>2053.6250000000036</v>
      </c>
      <c r="O22" s="2">
        <f>N22+L22</f>
        <v>3106.3015583333636</v>
      </c>
      <c r="P22" s="2">
        <f>K22-O22</f>
        <v>294.38844166663648</v>
      </c>
      <c r="Q22" s="2">
        <f>POWER(P22,2)</f>
        <v>86664.554586910628</v>
      </c>
      <c r="R22" s="2">
        <f>ABS(P22)</f>
        <v>294.38844166663648</v>
      </c>
      <c r="S22" s="2">
        <f t="shared" si="0"/>
        <v>8.6567267721149671E-2</v>
      </c>
      <c r="T22" s="2">
        <f t="shared" si="1"/>
        <v>8.6567267721149671E-2</v>
      </c>
      <c r="U22" s="2">
        <f t="shared" si="2"/>
        <v>9649109.3713042829</v>
      </c>
      <c r="V22" s="2">
        <f>POWER(K22-K43,2)</f>
        <v>577150.12963080045</v>
      </c>
    </row>
    <row r="23" spans="1:22" x14ac:dyDescent="0.25">
      <c r="A23" s="2">
        <v>22</v>
      </c>
      <c r="B23" s="2" t="s">
        <v>5</v>
      </c>
      <c r="C23" s="2">
        <v>3248.67</v>
      </c>
      <c r="D23" s="2">
        <f>-0.0068*A23^6+0.5634*A23^5-16.744*A23^4+214.56*A23^3-1048.6*A23^2+459.03*A23+7964.1</f>
        <v>5365.6975999997721</v>
      </c>
      <c r="E23" s="2">
        <f>C23-D23</f>
        <v>-2117.0275999997721</v>
      </c>
      <c r="F23" s="99">
        <f>A23*C27+D27</f>
        <v>4179.8337762608699</v>
      </c>
      <c r="G23" s="98">
        <f>C23-F23</f>
        <v>-931.16377626086978</v>
      </c>
      <c r="J23" s="2" t="s">
        <v>13</v>
      </c>
      <c r="K23" s="2">
        <v>2968.71</v>
      </c>
      <c r="L23" s="2">
        <f>N7-N15</f>
        <v>1195.495558333505</v>
      </c>
      <c r="M23" s="2">
        <f>K23-L23</f>
        <v>1773.2144416664951</v>
      </c>
      <c r="N23" s="2">
        <f>D7</f>
        <v>1677.1536000000033</v>
      </c>
      <c r="O23" s="2">
        <f>N23+L23</f>
        <v>2872.6491583335082</v>
      </c>
      <c r="P23" s="2">
        <f>K23-O23</f>
        <v>96.060841666491797</v>
      </c>
      <c r="Q23" s="2">
        <f>POWER(P23,2)</f>
        <v>9227.6853016748064</v>
      </c>
      <c r="R23" s="2">
        <f>ABS(P23)</f>
        <v>96.060841666491797</v>
      </c>
      <c r="S23" s="2">
        <f t="shared" si="0"/>
        <v>3.2357772118695255E-2</v>
      </c>
      <c r="T23" s="2">
        <f t="shared" si="1"/>
        <v>3.2357772118695255E-2</v>
      </c>
      <c r="U23" s="2">
        <f t="shared" si="2"/>
        <v>8252113.1868742136</v>
      </c>
      <c r="V23" s="2">
        <f>POWER(K23-K43,2)</f>
        <v>1420110.6962718004</v>
      </c>
    </row>
    <row r="24" spans="1:22" x14ac:dyDescent="0.25">
      <c r="A24" s="2">
        <v>23</v>
      </c>
      <c r="B24" s="2" t="s">
        <v>6</v>
      </c>
      <c r="C24" s="2">
        <v>4637.91</v>
      </c>
      <c r="D24" s="2">
        <f>-0.0068*A24^6+0.5634*A24^5-16.744*A24^4+214.56*A24^3-1048.6*A24^2+459.03*A24+7964.1</f>
        <v>8297.8070000004573</v>
      </c>
      <c r="E24" s="2">
        <f>C24-D24</f>
        <v>-3659.8970000004574</v>
      </c>
      <c r="F24" s="99">
        <f>A24*C27+D27</f>
        <v>4181.8800711304348</v>
      </c>
      <c r="G24" s="98">
        <f>C24-F24</f>
        <v>456.02992886956508</v>
      </c>
      <c r="J24" s="2" t="s">
        <v>2</v>
      </c>
      <c r="K24" s="2">
        <v>2147.14</v>
      </c>
      <c r="L24" s="2">
        <f>N8-N15</f>
        <v>513.09015833331796</v>
      </c>
      <c r="M24" s="2">
        <f>K24-L24</f>
        <v>1634.0498416666819</v>
      </c>
      <c r="N24" s="2">
        <f>D8</f>
        <v>1856.6966000000129</v>
      </c>
      <c r="O24" s="2">
        <f>N24+L24</f>
        <v>2369.7867583333309</v>
      </c>
      <c r="P24" s="2">
        <f>K24-O24</f>
        <v>-222.64675833333104</v>
      </c>
      <c r="Q24" s="2">
        <f>POWER(P24,2)</f>
        <v>49571.578996340715</v>
      </c>
      <c r="R24" s="2">
        <f>ABS(P24)</f>
        <v>222.64675833333104</v>
      </c>
      <c r="S24" s="2">
        <f t="shared" si="0"/>
        <v>0.10369456967562947</v>
      </c>
      <c r="T24" s="2">
        <f t="shared" si="1"/>
        <v>-0.10369456967562947</v>
      </c>
      <c r="U24" s="2">
        <f t="shared" si="2"/>
        <v>5615889.2799719973</v>
      </c>
      <c r="V24" s="2">
        <f>POWER(K24-K43,2)</f>
        <v>4053191.5678533008</v>
      </c>
    </row>
    <row r="25" spans="1:22" x14ac:dyDescent="0.25">
      <c r="A25" s="2">
        <v>24</v>
      </c>
      <c r="B25" s="2" t="s">
        <v>7</v>
      </c>
      <c r="C25" s="2">
        <v>9050.3263999999999</v>
      </c>
      <c r="D25" s="2">
        <f>-0.0068*A25^6+0.5634*A25^5-16.744*A25^4+214.56*A25^3-1048.6*A25^2+459.03*A25+7964.1</f>
        <v>12449.440800000732</v>
      </c>
      <c r="E25" s="2">
        <f>C25-D25</f>
        <v>-3399.1144000007316</v>
      </c>
      <c r="F25" s="99">
        <f>A25*C27+D27</f>
        <v>4183.9263659999997</v>
      </c>
      <c r="G25" s="98">
        <f>C25-F25</f>
        <v>4866.4000340000002</v>
      </c>
      <c r="J25" s="2" t="s">
        <v>3</v>
      </c>
      <c r="K25" s="15">
        <v>1325.56</v>
      </c>
      <c r="L25" s="2">
        <f>N9-N15</f>
        <v>-653.90464166664037</v>
      </c>
      <c r="M25" s="2">
        <f>K25-L25</f>
        <v>1979.4646416666403</v>
      </c>
      <c r="N25" s="2">
        <f>D9</f>
        <v>2476.1480000000047</v>
      </c>
      <c r="O25" s="2">
        <f>N25+L25</f>
        <v>1822.2433583333643</v>
      </c>
      <c r="P25" s="2">
        <f>K25-O25</f>
        <v>-496.68335833336437</v>
      </c>
      <c r="Q25" s="2">
        <f>POWER(P25,2)</f>
        <v>246694.35844530922</v>
      </c>
      <c r="R25" s="2">
        <f>ABS(P25)</f>
        <v>496.68335833336437</v>
      </c>
      <c r="S25" s="2">
        <f t="shared" si="0"/>
        <v>0.37469700227327651</v>
      </c>
      <c r="T25" s="2">
        <f t="shared" si="1"/>
        <v>-0.37469700227327651</v>
      </c>
      <c r="U25" s="2">
        <f t="shared" si="2"/>
        <v>3320570.856990058</v>
      </c>
      <c r="V25" s="2">
        <f>POWER(K25-K43,2)</f>
        <v>8036283.665814301</v>
      </c>
    </row>
    <row r="26" spans="1:22" x14ac:dyDescent="0.25">
      <c r="J26" s="2" t="s">
        <v>4</v>
      </c>
      <c r="K26" s="2">
        <v>2290.9499999999998</v>
      </c>
      <c r="L26" s="2">
        <f>N10-N15</f>
        <v>-471.99084166667944</v>
      </c>
      <c r="M26" s="2">
        <f>K26-L26</f>
        <v>2762.9408416666793</v>
      </c>
      <c r="N26" s="2">
        <f>D10</f>
        <v>3370.0337999999947</v>
      </c>
      <c r="O26" s="2">
        <f>N26+L26</f>
        <v>2898.0429583333153</v>
      </c>
      <c r="P26" s="2">
        <f>K26-O26</f>
        <v>-607.09295833331544</v>
      </c>
      <c r="Q26" s="2">
        <f>POWER(P26,2)</f>
        <v>368561.8600578967</v>
      </c>
      <c r="R26" s="2">
        <f t="shared" ref="R26:R42" si="3">ABS(P26)</f>
        <v>607.09295833331544</v>
      </c>
      <c r="S26" s="2">
        <f t="shared" si="0"/>
        <v>0.26499616243624502</v>
      </c>
      <c r="T26" s="2">
        <f t="shared" si="1"/>
        <v>-0.26499616243624502</v>
      </c>
      <c r="U26" s="2">
        <f t="shared" si="2"/>
        <v>8398652.9883453138</v>
      </c>
      <c r="V26" s="2">
        <f>POWER(K26-K43,2)</f>
        <v>3494820.775663801</v>
      </c>
    </row>
    <row r="27" spans="1:22" x14ac:dyDescent="0.25">
      <c r="B27" t="s">
        <v>167</v>
      </c>
      <c r="C27">
        <f t="array" ref="C27:D27">LINEST(C2:C25,A2:A25)</f>
        <v>2.0462948695652368</v>
      </c>
      <c r="D27">
        <v>4134.8152891304344</v>
      </c>
      <c r="J27" s="2" t="s">
        <v>5</v>
      </c>
      <c r="K27" s="2">
        <v>2953.34</v>
      </c>
      <c r="L27" s="2">
        <f>N11-N15</f>
        <v>-1154.3644416665024</v>
      </c>
      <c r="M27" s="2">
        <f>K27-L27</f>
        <v>4107.704441666503</v>
      </c>
      <c r="N27" s="2">
        <f>D11</f>
        <v>4354.4000000000142</v>
      </c>
      <c r="O27" s="2">
        <f>N27+L27</f>
        <v>3200.0355583335117</v>
      </c>
      <c r="P27" s="2">
        <f>K27-O27</f>
        <v>-246.6955583335116</v>
      </c>
      <c r="Q27" s="2">
        <f>POWER(P27,2)</f>
        <v>60858.698501483021</v>
      </c>
      <c r="R27" s="2">
        <f t="shared" si="3"/>
        <v>246.6955583335116</v>
      </c>
      <c r="S27" s="2">
        <f t="shared" si="0"/>
        <v>8.3531038869047114E-2</v>
      </c>
      <c r="T27" s="2">
        <f t="shared" si="1"/>
        <v>-8.3531038869047114E-2</v>
      </c>
      <c r="U27" s="2">
        <f t="shared" si="2"/>
        <v>10240227.574598871</v>
      </c>
      <c r="V27" s="2">
        <f>POWER(K27-K43,2)</f>
        <v>1456979.2985633002</v>
      </c>
    </row>
    <row r="28" spans="1:22" x14ac:dyDescent="0.25">
      <c r="B28" s="5" t="s">
        <v>198</v>
      </c>
      <c r="C28" s="5" t="s">
        <v>0</v>
      </c>
      <c r="D28" s="7" t="s">
        <v>181</v>
      </c>
      <c r="E28" s="7" t="s">
        <v>179</v>
      </c>
      <c r="F28" s="7" t="s">
        <v>51</v>
      </c>
      <c r="G28" s="7" t="s">
        <v>196</v>
      </c>
      <c r="H28" s="4" t="s">
        <v>197</v>
      </c>
      <c r="J28" s="2" t="s">
        <v>6</v>
      </c>
      <c r="K28" s="2">
        <v>4216.28</v>
      </c>
      <c r="L28" s="2">
        <f>N12-N15</f>
        <v>-1743.5314416668361</v>
      </c>
      <c r="M28" s="2">
        <f>K28-L28</f>
        <v>5959.8114416668359</v>
      </c>
      <c r="N28" s="2">
        <f>D12</f>
        <v>5252.8045999999958</v>
      </c>
      <c r="O28" s="2">
        <f>N28+L28</f>
        <v>3509.2731583331597</v>
      </c>
      <c r="P28" s="2">
        <f>K28-O28</f>
        <v>707.00684166684005</v>
      </c>
      <c r="Q28" s="2">
        <f>POWER(P28,2)</f>
        <v>499858.67416372022</v>
      </c>
      <c r="R28" s="2">
        <f t="shared" si="3"/>
        <v>707.00684166684005</v>
      </c>
      <c r="S28" s="2">
        <f t="shared" si="0"/>
        <v>0.16768498336610474</v>
      </c>
      <c r="T28" s="2">
        <f t="shared" si="1"/>
        <v>0.16768498336610474</v>
      </c>
      <c r="U28" s="2">
        <f t="shared" si="2"/>
        <v>12314998.09979759</v>
      </c>
      <c r="V28" s="2">
        <f>POWER(K28-K43,2)</f>
        <v>3123.2477903006015</v>
      </c>
    </row>
    <row r="29" spans="1:22" x14ac:dyDescent="0.25">
      <c r="A29" s="117" t="s">
        <v>199</v>
      </c>
      <c r="B29" s="112">
        <f>A25+1</f>
        <v>25</v>
      </c>
      <c r="C29" s="113" t="s">
        <v>8</v>
      </c>
      <c r="D29" s="114">
        <f>B29*C27+D27</f>
        <v>4185.9726608695655</v>
      </c>
      <c r="E29" s="115">
        <f>U2-U14</f>
        <v>4433.9806467826093</v>
      </c>
      <c r="F29" s="115">
        <f>E29+D29</f>
        <v>8619.9533076521748</v>
      </c>
      <c r="G29" s="115">
        <f>F29+F41</f>
        <v>8969.7222478731892</v>
      </c>
      <c r="H29" s="115">
        <f>F29-F41</f>
        <v>8270.1843674311604</v>
      </c>
      <c r="J29" s="2" t="s">
        <v>7</v>
      </c>
      <c r="K29" s="2">
        <v>8227.5689999999995</v>
      </c>
      <c r="L29" s="2">
        <f>N13-N15</f>
        <v>60.199858333005977</v>
      </c>
      <c r="M29" s="2">
        <f>K29-L29</f>
        <v>8167.3691416669935</v>
      </c>
      <c r="N29" s="2">
        <f>D13</f>
        <v>5917.4136000000371</v>
      </c>
      <c r="O29" s="2">
        <f>N29+L29</f>
        <v>5977.6134583330431</v>
      </c>
      <c r="P29" s="2">
        <f>K29-O29</f>
        <v>2249.9555416669564</v>
      </c>
      <c r="Q29" s="2">
        <f>POWER(P29,2)</f>
        <v>5062299.939477847</v>
      </c>
      <c r="R29" s="2">
        <f t="shared" si="3"/>
        <v>2249.9555416669564</v>
      </c>
      <c r="S29" s="2">
        <f t="shared" si="0"/>
        <v>0.27346541143160957</v>
      </c>
      <c r="T29" s="2">
        <f t="shared" si="1"/>
        <v>0.27346541143160957</v>
      </c>
      <c r="U29" s="2">
        <f t="shared" si="2"/>
        <v>35731862.657244325</v>
      </c>
      <c r="V29" s="2">
        <f>POWER(K29-K43,2)</f>
        <v>16541912.683983747</v>
      </c>
    </row>
    <row r="30" spans="1:22" x14ac:dyDescent="0.25">
      <c r="A30" s="117"/>
      <c r="B30" s="112">
        <f>B29+1</f>
        <v>26</v>
      </c>
      <c r="C30" s="113" t="s">
        <v>9</v>
      </c>
      <c r="D30" s="114">
        <f>B30*C27+D27</f>
        <v>4188.0189557391304</v>
      </c>
      <c r="E30" s="115">
        <f>U3-U14</f>
        <v>1181.0593519130434</v>
      </c>
      <c r="F30" s="115">
        <f t="shared" ref="F30:F40" si="4">E30+D30</f>
        <v>5369.0783076521739</v>
      </c>
      <c r="G30" s="115">
        <f>F30+F41</f>
        <v>5718.8472478731883</v>
      </c>
      <c r="H30" s="115">
        <f>F30-F41</f>
        <v>5019.3093674311594</v>
      </c>
      <c r="J30" s="2" t="s">
        <v>8</v>
      </c>
      <c r="K30" s="2">
        <v>8991.84</v>
      </c>
      <c r="L30" s="2">
        <f>N2-N15</f>
        <v>2278.7475583333999</v>
      </c>
      <c r="M30" s="2">
        <f>K30-L30</f>
        <v>6713.0924416666003</v>
      </c>
      <c r="N30" s="2">
        <f>D14</f>
        <v>6245.2009999999809</v>
      </c>
      <c r="O30" s="2">
        <f>N30+L30</f>
        <v>8523.9485583333808</v>
      </c>
      <c r="P30" s="2">
        <f>K30-O30</f>
        <v>467.89144166661936</v>
      </c>
      <c r="Q30" s="2">
        <f>POWER(P30,2)</f>
        <v>218922.40118486746</v>
      </c>
      <c r="R30" s="2">
        <f t="shared" si="3"/>
        <v>467.89144166661936</v>
      </c>
      <c r="S30" s="2">
        <f t="shared" si="0"/>
        <v>5.203511646855586E-2</v>
      </c>
      <c r="T30" s="2">
        <f t="shared" si="1"/>
        <v>5.203511646855586E-2</v>
      </c>
      <c r="U30" s="2">
        <f t="shared" si="2"/>
        <v>72657699.025113717</v>
      </c>
      <c r="V30" s="2">
        <f>POWER(K30-K43,2)</f>
        <v>23342870.692488302</v>
      </c>
    </row>
    <row r="31" spans="1:22" x14ac:dyDescent="0.25">
      <c r="A31" s="117"/>
      <c r="B31" s="112">
        <f>B30+1</f>
        <v>27</v>
      </c>
      <c r="C31" s="113" t="s">
        <v>10</v>
      </c>
      <c r="D31" s="114">
        <f>B31*C27+D27</f>
        <v>4190.0652506086954</v>
      </c>
      <c r="E31" s="115">
        <f>U4-U14</f>
        <v>579.32805704347857</v>
      </c>
      <c r="F31" s="115">
        <f t="shared" si="4"/>
        <v>4769.3933076521735</v>
      </c>
      <c r="G31" s="115">
        <f>F31+F41</f>
        <v>5119.1622478731879</v>
      </c>
      <c r="H31" s="115">
        <f>F31-F41</f>
        <v>4419.624367431159</v>
      </c>
      <c r="J31" s="2" t="s">
        <v>9</v>
      </c>
      <c r="K31" s="2">
        <v>5586.16</v>
      </c>
      <c r="L31" s="2">
        <f>N3-N15</f>
        <v>-234.66684166666755</v>
      </c>
      <c r="M31" s="2">
        <f>K31-L31</f>
        <v>5820.826841666667</v>
      </c>
      <c r="N31" s="2">
        <f>D15</f>
        <v>6189.2528000001148</v>
      </c>
      <c r="O31" s="2">
        <f>N31+L31</f>
        <v>5954.5859583334477</v>
      </c>
      <c r="P31" s="2">
        <f>K31-O31</f>
        <v>-368.42595833344785</v>
      </c>
      <c r="Q31" s="2">
        <f>POWER(P31,2)</f>
        <v>135737.68677391944</v>
      </c>
      <c r="R31" s="2">
        <f t="shared" si="3"/>
        <v>368.42595833344785</v>
      </c>
      <c r="S31" s="2">
        <f t="shared" si="0"/>
        <v>6.5953348692742039E-2</v>
      </c>
      <c r="T31" s="2">
        <f t="shared" si="1"/>
        <v>-6.5953348692742039E-2</v>
      </c>
      <c r="U31" s="2">
        <f t="shared" si="2"/>
        <v>35457093.935181864</v>
      </c>
      <c r="V31" s="2">
        <f>POWER(K31-K43,2)</f>
        <v>2032808.7580443004</v>
      </c>
    </row>
    <row r="32" spans="1:22" x14ac:dyDescent="0.25">
      <c r="A32" s="117"/>
      <c r="B32" s="112">
        <f>B31+1</f>
        <v>28</v>
      </c>
      <c r="C32" s="113" t="s">
        <v>11</v>
      </c>
      <c r="D32" s="114">
        <f>B32*C27+D27</f>
        <v>4192.1115454782612</v>
      </c>
      <c r="E32" s="115">
        <f>U5-U14</f>
        <v>-1785.2282378260868</v>
      </c>
      <c r="F32" s="115">
        <f t="shared" si="4"/>
        <v>2406.8833076521742</v>
      </c>
      <c r="G32" s="115">
        <f>F32+F41</f>
        <v>2756.6522478731886</v>
      </c>
      <c r="H32" s="115">
        <f>F32-F41</f>
        <v>2057.1143674311597</v>
      </c>
      <c r="J32" s="2" t="s">
        <v>10</v>
      </c>
      <c r="K32" s="2">
        <v>4957.92</v>
      </c>
      <c r="L32" s="2">
        <f>N4-N15</f>
        <v>218.35435833337533</v>
      </c>
      <c r="M32" s="2">
        <f>K32-L32</f>
        <v>4739.5656416666243</v>
      </c>
      <c r="N32" s="2">
        <f>D16</f>
        <v>5765.1750000000293</v>
      </c>
      <c r="O32" s="2">
        <f>N32+L32</f>
        <v>5983.5293583334042</v>
      </c>
      <c r="P32" s="2">
        <f>K32-O32</f>
        <v>-1025.6093583334041</v>
      </c>
      <c r="Q32" s="2">
        <f>POWER(P32,2)</f>
        <v>1051874.5559010569</v>
      </c>
      <c r="R32" s="2">
        <f t="shared" si="3"/>
        <v>1025.6093583334041</v>
      </c>
      <c r="S32" s="2">
        <f t="shared" si="0"/>
        <v>0.20686282923754398</v>
      </c>
      <c r="T32" s="2">
        <f t="shared" si="1"/>
        <v>-0.20686282923754398</v>
      </c>
      <c r="U32" s="2">
        <f t="shared" si="2"/>
        <v>35802623.582037762</v>
      </c>
      <c r="V32" s="2">
        <f>POWER(K32-K43,2)</f>
        <v>636047.76055230084</v>
      </c>
    </row>
    <row r="33" spans="1:22" x14ac:dyDescent="0.25">
      <c r="A33" s="117"/>
      <c r="B33" s="112">
        <f>B32+1</f>
        <v>29</v>
      </c>
      <c r="C33" s="113" t="s">
        <v>12</v>
      </c>
      <c r="D33" s="114">
        <f>B33*C27+D27</f>
        <v>4194.1578403478261</v>
      </c>
      <c r="E33" s="115">
        <f>U6-U14</f>
        <v>-586.59953269565199</v>
      </c>
      <c r="F33" s="115">
        <f t="shared" si="4"/>
        <v>3607.5583076521743</v>
      </c>
      <c r="G33" s="115">
        <f>F33+F41</f>
        <v>3957.3272478731888</v>
      </c>
      <c r="H33" s="115">
        <f>F33-F41</f>
        <v>3257.7893674311599</v>
      </c>
      <c r="J33" s="2" t="s">
        <v>11</v>
      </c>
      <c r="K33" s="2">
        <v>2482.91</v>
      </c>
      <c r="L33" s="2">
        <f>N5-N15</f>
        <v>-1060.1058416666367</v>
      </c>
      <c r="M33" s="2">
        <f>K33-L33</f>
        <v>3543.0158416666363</v>
      </c>
      <c r="N33" s="2">
        <f>D17</f>
        <v>5052.6056000000517</v>
      </c>
      <c r="O33" s="2">
        <f>N33+L33</f>
        <v>3992.4997583334152</v>
      </c>
      <c r="P33" s="2">
        <f>K33-O33</f>
        <v>-1509.5897583334154</v>
      </c>
      <c r="Q33" s="2">
        <f>POWER(P33,2)</f>
        <v>2278861.2384651396</v>
      </c>
      <c r="R33" s="2">
        <f t="shared" si="3"/>
        <v>1509.5897583334154</v>
      </c>
      <c r="S33" s="2">
        <f t="shared" si="0"/>
        <v>0.60799213758590342</v>
      </c>
      <c r="T33" s="2">
        <f t="shared" si="1"/>
        <v>-0.60799213758590342</v>
      </c>
      <c r="U33" s="2">
        <f t="shared" si="2"/>
        <v>15940054.32029238</v>
      </c>
      <c r="V33" s="2">
        <f>POWER(K33-K43,2)</f>
        <v>2813952.4863818008</v>
      </c>
    </row>
    <row r="34" spans="1:22" x14ac:dyDescent="0.25">
      <c r="A34" s="117"/>
      <c r="B34" s="112">
        <f>B33+1</f>
        <v>30</v>
      </c>
      <c r="C34" s="113" t="s">
        <v>13</v>
      </c>
      <c r="D34" s="114">
        <f>B34*C27+D27</f>
        <v>4196.2041352173919</v>
      </c>
      <c r="E34" s="115">
        <f>U7-U14</f>
        <v>-1042.2258275652171</v>
      </c>
      <c r="F34" s="115">
        <f t="shared" si="4"/>
        <v>3153.9783076521749</v>
      </c>
      <c r="G34" s="115">
        <f>F34+F41</f>
        <v>3503.7472478731893</v>
      </c>
      <c r="H34" s="115">
        <f>F34-F41</f>
        <v>2804.2093674311604</v>
      </c>
      <c r="J34" s="2" t="s">
        <v>12</v>
      </c>
      <c r="K34" s="2">
        <v>3740.76</v>
      </c>
      <c r="L34" s="2">
        <f>N6-N15</f>
        <v>1052.6765583333597</v>
      </c>
      <c r="M34" s="2">
        <f>K34-L34</f>
        <v>2688.0834416666403</v>
      </c>
      <c r="N34" s="2">
        <f>D18</f>
        <v>4191.8306000000584</v>
      </c>
      <c r="O34" s="2">
        <f>N34+L34</f>
        <v>5244.5071583334184</v>
      </c>
      <c r="P34" s="2">
        <f>K34-O34</f>
        <v>-1503.7471583334182</v>
      </c>
      <c r="Q34" s="2">
        <f>POWER(P34,2)</f>
        <v>2261255.51619583</v>
      </c>
      <c r="R34" s="2">
        <f t="shared" si="3"/>
        <v>1503.7471583334182</v>
      </c>
      <c r="S34" s="2">
        <f t="shared" si="0"/>
        <v>0.40198974495381101</v>
      </c>
      <c r="T34" s="2">
        <f t="shared" si="1"/>
        <v>-0.40198974495381101</v>
      </c>
      <c r="U34" s="2">
        <f t="shared" si="2"/>
        <v>27504855.333810467</v>
      </c>
      <c r="V34" s="2">
        <f>POWER(K34-K43,2)</f>
        <v>176092.6729743004</v>
      </c>
    </row>
    <row r="35" spans="1:22" x14ac:dyDescent="0.25">
      <c r="A35" s="117"/>
      <c r="B35" s="112">
        <f>B34+1</f>
        <v>31</v>
      </c>
      <c r="C35" s="113" t="s">
        <v>2</v>
      </c>
      <c r="D35" s="114">
        <f>B35*C27+D27</f>
        <v>4198.2504300869568</v>
      </c>
      <c r="E35" s="115">
        <f>U8-U14</f>
        <v>-1906.9221224347825</v>
      </c>
      <c r="F35" s="115">
        <f t="shared" si="4"/>
        <v>2291.3283076521743</v>
      </c>
      <c r="G35" s="115">
        <f>F35+F41</f>
        <v>2641.0972478731887</v>
      </c>
      <c r="H35" s="115">
        <f>F35-F41</f>
        <v>1941.5593674311599</v>
      </c>
      <c r="J35" s="2" t="s">
        <v>13</v>
      </c>
      <c r="K35" s="2">
        <v>3265.58</v>
      </c>
      <c r="L35" s="2">
        <f>N7-N15</f>
        <v>1195.495558333505</v>
      </c>
      <c r="M35" s="2">
        <f>K35-L35</f>
        <v>2070.084441666495</v>
      </c>
      <c r="N35" s="2">
        <f>D19</f>
        <v>3375.503999999768</v>
      </c>
      <c r="O35" s="2">
        <f>N35+L35</f>
        <v>4570.9995583332729</v>
      </c>
      <c r="P35" s="2">
        <f>K35-O35</f>
        <v>-1305.419558333273</v>
      </c>
      <c r="Q35" s="2">
        <f>POWER(P35,2)</f>
        <v>1704120.2232790375</v>
      </c>
      <c r="R35" s="2">
        <f t="shared" si="3"/>
        <v>1305.419558333273</v>
      </c>
      <c r="S35" s="2">
        <f t="shared" si="0"/>
        <v>0.39975121060677521</v>
      </c>
      <c r="T35" s="2">
        <f t="shared" si="1"/>
        <v>-0.39975121060677521</v>
      </c>
      <c r="U35" s="2">
        <f t="shared" si="2"/>
        <v>20894036.962282978</v>
      </c>
      <c r="V35" s="2">
        <f>POWER(K35-K43,2)</f>
        <v>800692.04985530069</v>
      </c>
    </row>
    <row r="36" spans="1:22" x14ac:dyDescent="0.25">
      <c r="A36" s="117"/>
      <c r="B36" s="112">
        <f>B35+1</f>
        <v>32</v>
      </c>
      <c r="C36" s="113" t="s">
        <v>3</v>
      </c>
      <c r="D36" s="114">
        <f>B36*C27+D27</f>
        <v>4200.2967249565218</v>
      </c>
      <c r="E36" s="115">
        <f>U9-U14</f>
        <v>-2771.6234173043476</v>
      </c>
      <c r="F36" s="115">
        <f t="shared" si="4"/>
        <v>1428.6733076521741</v>
      </c>
      <c r="G36" s="115">
        <f>F36+F41</f>
        <v>1778.4422478731885</v>
      </c>
      <c r="H36" s="115">
        <f>F36-F41</f>
        <v>1078.9043674311597</v>
      </c>
      <c r="J36" s="2" t="s">
        <v>2</v>
      </c>
      <c r="K36" s="2">
        <v>2361.85</v>
      </c>
      <c r="L36" s="2">
        <f>N8-N15</f>
        <v>513.09015833331796</v>
      </c>
      <c r="M36" s="2">
        <f>K36-L36</f>
        <v>1848.759841666682</v>
      </c>
      <c r="N36" s="2">
        <f>D20</f>
        <v>2835.4718000001321</v>
      </c>
      <c r="O36" s="2">
        <f>N36+L36</f>
        <v>3348.5619583334501</v>
      </c>
      <c r="P36" s="2">
        <f>K36-O36</f>
        <v>-986.71195833345018</v>
      </c>
      <c r="Q36" s="2">
        <f>POWER(P36,2)</f>
        <v>973600.48871823237</v>
      </c>
      <c r="R36" s="2">
        <f t="shared" si="3"/>
        <v>986.71195833345018</v>
      </c>
      <c r="S36" s="2">
        <f t="shared" si="0"/>
        <v>0.41777079760926827</v>
      </c>
      <c r="T36" s="2">
        <f t="shared" si="1"/>
        <v>-0.41777079760926827</v>
      </c>
      <c r="U36" s="2">
        <f t="shared" si="2"/>
        <v>11212867.188797951</v>
      </c>
      <c r="V36" s="2">
        <f>POWER(K36-K43,2)</f>
        <v>3234760.4300088007</v>
      </c>
    </row>
    <row r="37" spans="1:22" x14ac:dyDescent="0.25">
      <c r="A37" s="117"/>
      <c r="B37" s="112">
        <f>B36+1</f>
        <v>33</v>
      </c>
      <c r="C37" s="113" t="s">
        <v>4</v>
      </c>
      <c r="D37" s="114">
        <f>B37*C27+D27</f>
        <v>4202.3430198260876</v>
      </c>
      <c r="E37" s="115">
        <f>U10-U14</f>
        <v>-1760.0097121739127</v>
      </c>
      <c r="F37" s="115">
        <f t="shared" si="4"/>
        <v>2442.3333076521749</v>
      </c>
      <c r="G37" s="115">
        <f>F37+F41</f>
        <v>2792.1022478731893</v>
      </c>
      <c r="H37" s="115">
        <f>F37-F41</f>
        <v>2092.5643674311605</v>
      </c>
      <c r="J37" s="2" t="s">
        <v>3</v>
      </c>
      <c r="K37" s="2">
        <v>1458.12</v>
      </c>
      <c r="L37" s="2">
        <f>N9-N15</f>
        <v>-653.90464166664037</v>
      </c>
      <c r="M37" s="2">
        <f>K37-L37</f>
        <v>2112.0246416666405</v>
      </c>
      <c r="N37" s="2">
        <f>D21</f>
        <v>2824.7000000000571</v>
      </c>
      <c r="O37" s="2">
        <f>N37+L37</f>
        <v>2170.7953583334165</v>
      </c>
      <c r="P37" s="2">
        <f>K37-O37</f>
        <v>-712.67535833341663</v>
      </c>
      <c r="Q37" s="2">
        <f>POWER(P37,2)</f>
        <v>507906.16637566377</v>
      </c>
      <c r="R37" s="2">
        <f t="shared" si="3"/>
        <v>712.67535833341663</v>
      </c>
      <c r="S37" s="2">
        <f t="shared" si="0"/>
        <v>0.48876317335570235</v>
      </c>
      <c r="T37" s="2">
        <f t="shared" si="1"/>
        <v>-0.48876317335570235</v>
      </c>
      <c r="U37" s="2">
        <f t="shared" si="2"/>
        <v>4712352.4877619063</v>
      </c>
      <c r="V37" s="2">
        <f>POWER(K37-K43,2)</f>
        <v>7302284.6359623009</v>
      </c>
    </row>
    <row r="38" spans="1:22" x14ac:dyDescent="0.25">
      <c r="A38" s="117"/>
      <c r="B38" s="112">
        <f>B37+1</f>
        <v>34</v>
      </c>
      <c r="C38" s="113" t="s">
        <v>5</v>
      </c>
      <c r="D38" s="114">
        <f>B38*C27+D27</f>
        <v>4204.3893146956525</v>
      </c>
      <c r="E38" s="115">
        <f>U11-U14</f>
        <v>-1066.5510070434784</v>
      </c>
      <c r="F38" s="115">
        <f t="shared" si="4"/>
        <v>3137.8383076521741</v>
      </c>
      <c r="G38" s="115">
        <f>F38+F41</f>
        <v>3487.6072478731885</v>
      </c>
      <c r="H38" s="115">
        <f>F38-F41</f>
        <v>2788.0693674311597</v>
      </c>
      <c r="J38" s="2" t="s">
        <v>4</v>
      </c>
      <c r="K38" s="2">
        <v>2520.0500000000002</v>
      </c>
      <c r="L38" s="2">
        <f>N10-N15</f>
        <v>-471.99084166667944</v>
      </c>
      <c r="M38" s="2">
        <f>K38-L38</f>
        <v>2992.0408416666796</v>
      </c>
      <c r="N38" s="2">
        <f>D22</f>
        <v>3594.3066000001454</v>
      </c>
      <c r="O38" s="2">
        <f>N38+L38</f>
        <v>3122.315758333466</v>
      </c>
      <c r="P38" s="2">
        <f>K38-O38</f>
        <v>-602.26575833346578</v>
      </c>
      <c r="Q38" s="2">
        <f>POWER(P38,2)</f>
        <v>362724.04366098461</v>
      </c>
      <c r="R38" s="2">
        <f t="shared" si="3"/>
        <v>602.26575833346578</v>
      </c>
      <c r="S38" s="2">
        <f t="shared" si="0"/>
        <v>0.23898960668775054</v>
      </c>
      <c r="T38" s="2">
        <f t="shared" si="1"/>
        <v>-0.23898960668775054</v>
      </c>
      <c r="U38" s="2">
        <f t="shared" si="2"/>
        <v>9748855.6947374865</v>
      </c>
      <c r="V38" s="2">
        <f>POWER(K38-K43,2)</f>
        <v>2690728.3563187998</v>
      </c>
    </row>
    <row r="39" spans="1:22" x14ac:dyDescent="0.25">
      <c r="A39" s="117"/>
      <c r="B39" s="112">
        <f>B38+1</f>
        <v>35</v>
      </c>
      <c r="C39" s="113" t="s">
        <v>6</v>
      </c>
      <c r="D39" s="114">
        <f>B39*C27+D27</f>
        <v>4206.4356095652174</v>
      </c>
      <c r="E39" s="115">
        <f>U12-U14</f>
        <v>257.49269808695635</v>
      </c>
      <c r="F39" s="115">
        <f t="shared" si="4"/>
        <v>4463.9283076521733</v>
      </c>
      <c r="G39" s="115">
        <f>F39+F41</f>
        <v>4813.6972478731877</v>
      </c>
      <c r="H39" s="115">
        <f>F39-F41</f>
        <v>4114.1593674311589</v>
      </c>
      <c r="J39" s="2" t="s">
        <v>5</v>
      </c>
      <c r="K39" s="2">
        <v>3248.67</v>
      </c>
      <c r="L39" s="2">
        <f>N11-N15</f>
        <v>-1154.3644416665024</v>
      </c>
      <c r="M39" s="2">
        <f>K39-L39</f>
        <v>4403.034441666503</v>
      </c>
      <c r="N39" s="2">
        <f>D23</f>
        <v>5365.6975999997721</v>
      </c>
      <c r="O39" s="2">
        <f>N39+L39</f>
        <v>4211.3331583332692</v>
      </c>
      <c r="P39" s="2">
        <f>K39-O39</f>
        <v>-962.66315833326917</v>
      </c>
      <c r="Q39" s="2">
        <f>POWER(P39,2)</f>
        <v>926720.35641218489</v>
      </c>
      <c r="R39" s="2">
        <f t="shared" si="3"/>
        <v>962.66315833326917</v>
      </c>
      <c r="S39" s="2">
        <f t="shared" si="0"/>
        <v>0.29632531415418284</v>
      </c>
      <c r="T39" s="2">
        <f t="shared" si="1"/>
        <v>-0.29632531415418284</v>
      </c>
      <c r="U39" s="2">
        <f t="shared" si="2"/>
        <v>17735326.970477268</v>
      </c>
      <c r="V39" s="2">
        <f>POWER(K39-K43,2)</f>
        <v>831240.60658980045</v>
      </c>
    </row>
    <row r="40" spans="1:22" x14ac:dyDescent="0.25">
      <c r="A40" s="117"/>
      <c r="B40" s="112">
        <f>B39+1</f>
        <v>36</v>
      </c>
      <c r="C40" s="113" t="s">
        <v>7</v>
      </c>
      <c r="D40" s="114">
        <f>B40*C27+D27</f>
        <v>4208.4819044347832</v>
      </c>
      <c r="E40" s="116">
        <f>U13-U14</f>
        <v>4467.2991032173913</v>
      </c>
      <c r="F40" s="116">
        <f t="shared" si="4"/>
        <v>8675.7810076521746</v>
      </c>
      <c r="G40" s="115">
        <f>F40+F41</f>
        <v>9025.549947873189</v>
      </c>
      <c r="H40" s="115">
        <f>F40-F41</f>
        <v>8326.0120674311602</v>
      </c>
      <c r="J40" s="2" t="s">
        <v>6</v>
      </c>
      <c r="K40" s="2">
        <v>4637.91</v>
      </c>
      <c r="L40" s="2">
        <f>N12-N15</f>
        <v>-1743.5314416668361</v>
      </c>
      <c r="M40" s="2">
        <f>K40-L40</f>
        <v>6381.441441666836</v>
      </c>
      <c r="N40" s="2">
        <f>D24</f>
        <v>8297.8070000004573</v>
      </c>
      <c r="O40" s="2">
        <f>N40+L40</f>
        <v>6554.2755583336211</v>
      </c>
      <c r="P40" s="2">
        <f>K40-O40</f>
        <v>-1916.3655583336213</v>
      </c>
      <c r="Q40" s="2">
        <f>POWER(P40,2)</f>
        <v>3672456.9531673319</v>
      </c>
      <c r="R40" s="2">
        <f t="shared" si="3"/>
        <v>1916.3655583336213</v>
      </c>
      <c r="S40" s="2">
        <f t="shared" si="0"/>
        <v>0.41319593487877543</v>
      </c>
      <c r="T40" s="2">
        <f t="shared" si="1"/>
        <v>-0.41319593487877543</v>
      </c>
      <c r="U40" s="2">
        <f t="shared" si="2"/>
        <v>42958528.094569504</v>
      </c>
      <c r="V40" s="2">
        <f>POWER(K40-K43,2)</f>
        <v>228021.55413180054</v>
      </c>
    </row>
    <row r="41" spans="1:22" x14ac:dyDescent="0.25">
      <c r="E41" s="84"/>
      <c r="F41" s="111">
        <f>AVERAGE(F29:F40)/12</f>
        <v>349.76894022101447</v>
      </c>
      <c r="J41" s="2" t="s">
        <v>7</v>
      </c>
      <c r="K41" s="2">
        <v>9050.3263999999999</v>
      </c>
      <c r="L41" s="2">
        <f>N13-N15</f>
        <v>60.199858333005977</v>
      </c>
      <c r="M41" s="2">
        <f>K41-L41</f>
        <v>8990.1265416669939</v>
      </c>
      <c r="N41" s="2">
        <f>D25</f>
        <v>12449.440800000732</v>
      </c>
      <c r="O41" s="2">
        <f>N41+L41</f>
        <v>12509.640658333738</v>
      </c>
      <c r="P41" s="2">
        <f>K41-O41</f>
        <v>-3459.3142583337376</v>
      </c>
      <c r="Q41" s="2">
        <f>POWER(P41,2)</f>
        <v>11966855.137911096</v>
      </c>
      <c r="R41" s="2">
        <f t="shared" si="3"/>
        <v>3459.3142583337376</v>
      </c>
      <c r="S41" s="2">
        <f t="shared" si="0"/>
        <v>0.3822308837760523</v>
      </c>
      <c r="T41" s="2">
        <f t="shared" si="1"/>
        <v>-0.3822308837760523</v>
      </c>
      <c r="U41" s="2">
        <f t="shared" si="2"/>
        <v>156491109.40063655</v>
      </c>
      <c r="V41" s="2">
        <f>POWER(K41-K43,2)</f>
        <v>23911439.12106638</v>
      </c>
    </row>
    <row r="42" spans="1:22" x14ac:dyDescent="0.25">
      <c r="J42" s="106" t="s">
        <v>173</v>
      </c>
      <c r="K42">
        <f>SUM(K18:K41)</f>
        <v>99849.455400000006</v>
      </c>
      <c r="N42" s="92">
        <f>SUM(N18:N41)</f>
        <v>114361.76000000135</v>
      </c>
      <c r="O42" s="7" t="s">
        <v>191</v>
      </c>
      <c r="P42" s="5">
        <f>SUM(P18:P41)</f>
        <v>-14512.304600001376</v>
      </c>
      <c r="Q42" s="5">
        <f>SUM(Q18:Q41)</f>
        <v>36089010.620312206</v>
      </c>
      <c r="R42" s="5">
        <f>SUM(R18:R41)</f>
        <v>22743.372900001734</v>
      </c>
      <c r="S42" s="5">
        <f>SUM(S18:S41)</f>
        <v>5.9034088982890669</v>
      </c>
      <c r="T42" s="5">
        <f>SUM(T18:T41)</f>
        <v>-4.413165846957237</v>
      </c>
      <c r="U42" s="5">
        <f>SUM(U18:U41)</f>
        <v>702566203.70225847</v>
      </c>
      <c r="V42" s="2">
        <f>SUM(V18:V41)</f>
        <v>124281821.89410675</v>
      </c>
    </row>
    <row r="43" spans="1:22" x14ac:dyDescent="0.25">
      <c r="J43" s="106" t="s">
        <v>190</v>
      </c>
      <c r="K43">
        <f>AVERAGE(K18:K41)</f>
        <v>4160.393975</v>
      </c>
      <c r="O43" s="92">
        <f>SUM(O18:O41)</f>
        <v>114361.76000000138</v>
      </c>
      <c r="T43" s="107" t="s">
        <v>192</v>
      </c>
      <c r="U43" s="108">
        <f>ABS(T42)/24</f>
        <v>0.18388191028988488</v>
      </c>
    </row>
    <row r="44" spans="1:22" x14ac:dyDescent="0.25">
      <c r="T44" s="109" t="s">
        <v>193</v>
      </c>
      <c r="U44" s="2">
        <f>R42/24</f>
        <v>947.64053750007224</v>
      </c>
    </row>
    <row r="45" spans="1:22" x14ac:dyDescent="0.25">
      <c r="T45" s="109" t="s">
        <v>194</v>
      </c>
      <c r="U45" s="2">
        <f>ABS(P42)/24</f>
        <v>604.67935833339072</v>
      </c>
    </row>
    <row r="46" spans="1:22" x14ac:dyDescent="0.25">
      <c r="T46" s="109" t="s">
        <v>195</v>
      </c>
      <c r="U46" s="2">
        <f>Q42/U42</f>
        <v>5.136741623798121E-2</v>
      </c>
    </row>
    <row r="47" spans="1:22" x14ac:dyDescent="0.25">
      <c r="T47" s="109" t="s">
        <v>21</v>
      </c>
      <c r="U47" s="110">
        <f>1-U46</f>
        <v>0.94863258376201876</v>
      </c>
    </row>
  </sheetData>
  <mergeCells count="3">
    <mergeCell ref="I1:I13"/>
    <mergeCell ref="Q1:Q13"/>
    <mergeCell ref="A29:A4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Задача 1</vt:lpstr>
      <vt:lpstr>Задача 2</vt:lpstr>
      <vt:lpstr>Задача 3</vt:lpstr>
      <vt:lpstr>Задача 4</vt:lpstr>
      <vt:lpstr>Задача 5</vt:lpstr>
      <vt:lpstr>Задача 5 Regr $</vt:lpstr>
      <vt:lpstr>Задача 5 Regr €</vt:lpstr>
      <vt:lpstr>Задача 6</vt:lpstr>
      <vt:lpstr>Задача 7</vt:lpstr>
      <vt:lpstr>Задача 8</vt:lpstr>
      <vt:lpstr>Задача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2019-12-04T22:14:14Z</dcterms:modified>
</cp:coreProperties>
</file>