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 Vigil\Desktop\"/>
    </mc:Choice>
  </mc:AlternateContent>
  <xr:revisionPtr revIDLastSave="0" documentId="8_{F34381D3-A1BF-4C2B-8520-5F15273BB7AB}" xr6:coauthVersionLast="47" xr6:coauthVersionMax="47" xr10:uidLastSave="{00000000-0000-0000-0000-000000000000}"/>
  <bookViews>
    <workbookView xWindow="-110" yWindow="-110" windowWidth="19420" windowHeight="10300" xr2:uid="{59074FB6-9096-45E0-B980-37DE3CE52703}"/>
  </bookViews>
  <sheets>
    <sheet name="Precios MAY22" sheetId="1" r:id="rId1"/>
  </sheets>
  <definedNames>
    <definedName name="_xlnm._FilterDatabase" localSheetId="0" hidden="1">'Precios MAY22'!$B$10:$W$57</definedName>
    <definedName name="_xlnm.Print_Area" localSheetId="0">'Precios MAY22'!$A$1:$V$58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N11" i="1" s="1"/>
  <c r="M12" i="1"/>
  <c r="N12" i="1" s="1"/>
  <c r="M13" i="1"/>
  <c r="N13" i="1" s="1"/>
  <c r="R13" i="1" s="1"/>
  <c r="M14" i="1"/>
  <c r="N14" i="1" s="1"/>
  <c r="M15" i="1"/>
  <c r="N15" i="1" s="1"/>
  <c r="M16" i="1"/>
  <c r="N16" i="1" s="1"/>
  <c r="M17" i="1"/>
  <c r="N17" i="1" s="1"/>
  <c r="R17" i="1" s="1"/>
  <c r="M18" i="1"/>
  <c r="N18" i="1" s="1"/>
  <c r="M19" i="1"/>
  <c r="N19" i="1" s="1"/>
  <c r="M20" i="1"/>
  <c r="N20" i="1" s="1"/>
  <c r="M21" i="1"/>
  <c r="N21" i="1" s="1"/>
  <c r="Q21" i="1" s="1"/>
  <c r="R21" i="1" s="1"/>
  <c r="M22" i="1"/>
  <c r="N22" i="1" s="1"/>
  <c r="O22" i="1" s="1"/>
  <c r="M23" i="1"/>
  <c r="N23" i="1" s="1"/>
  <c r="M24" i="1"/>
  <c r="N24" i="1" s="1"/>
  <c r="M25" i="1"/>
  <c r="L25" i="1" s="1"/>
  <c r="M26" i="1"/>
  <c r="L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Q32" i="1" s="1"/>
  <c r="R32" i="1" s="1"/>
  <c r="M33" i="1"/>
  <c r="N33" i="1" s="1"/>
  <c r="M34" i="1"/>
  <c r="N34" i="1" s="1"/>
  <c r="M35" i="1"/>
  <c r="N35" i="1" s="1"/>
  <c r="Q35" i="1" s="1"/>
  <c r="R35" i="1" s="1"/>
  <c r="M36" i="1"/>
  <c r="N36" i="1" s="1"/>
  <c r="R36" i="1" s="1"/>
  <c r="M37" i="1"/>
  <c r="N37" i="1" s="1"/>
  <c r="M38" i="1"/>
  <c r="N38" i="1" s="1"/>
  <c r="M39" i="1"/>
  <c r="N39" i="1" s="1"/>
  <c r="M40" i="1"/>
  <c r="N40" i="1" s="1"/>
  <c r="M41" i="1"/>
  <c r="L41" i="1" s="1"/>
  <c r="R41" i="1"/>
  <c r="M42" i="1"/>
  <c r="N42" i="1" s="1"/>
  <c r="M43" i="1"/>
  <c r="N43" i="1" s="1"/>
  <c r="M44" i="1"/>
  <c r="N44" i="1" s="1"/>
  <c r="M45" i="1"/>
  <c r="N45" i="1" s="1"/>
  <c r="Q45" i="1" s="1"/>
  <c r="M47" i="1"/>
  <c r="N47" i="1" s="1"/>
  <c r="Q47" i="1" s="1"/>
  <c r="M49" i="1"/>
  <c r="Q49" i="1" s="1"/>
  <c r="M50" i="1"/>
  <c r="Q50" i="1" s="1"/>
  <c r="M51" i="1"/>
  <c r="Q51" i="1" s="1"/>
  <c r="M52" i="1"/>
  <c r="N52" i="1" s="1"/>
  <c r="M53" i="1"/>
  <c r="N53" i="1" s="1"/>
  <c r="M54" i="1"/>
  <c r="N54" i="1" s="1"/>
  <c r="M55" i="1"/>
  <c r="N55" i="1" s="1"/>
  <c r="R55" i="1" s="1"/>
  <c r="M56" i="1"/>
  <c r="N56" i="1" s="1"/>
  <c r="Q43" i="1" l="1"/>
  <c r="R43" i="1"/>
  <c r="Q28" i="1"/>
  <c r="R28" i="1" s="1"/>
  <c r="Q31" i="1"/>
  <c r="R31" i="1"/>
  <c r="Q27" i="1"/>
  <c r="R27" i="1"/>
  <c r="R53" i="1"/>
  <c r="Q53" i="1"/>
  <c r="Q39" i="1"/>
  <c r="R39" i="1"/>
  <c r="R47" i="1"/>
  <c r="Q22" i="1"/>
  <c r="R22" i="1" s="1"/>
  <c r="S22" i="1" s="1"/>
  <c r="Q55" i="1"/>
  <c r="R45" i="1"/>
  <c r="Q15" i="1"/>
  <c r="R15" i="1" s="1"/>
  <c r="Q23" i="1"/>
  <c r="R23" i="1" s="1"/>
  <c r="Q14" i="1"/>
  <c r="R14" i="1" s="1"/>
  <c r="Q19" i="1"/>
  <c r="R19" i="1"/>
  <c r="Q54" i="1"/>
  <c r="R54" i="1"/>
  <c r="Q34" i="1"/>
  <c r="R34" i="1" s="1"/>
  <c r="Q30" i="1"/>
  <c r="R30" i="1" s="1"/>
  <c r="Q18" i="1"/>
  <c r="R18" i="1" s="1"/>
  <c r="S18" i="1" s="1"/>
  <c r="O18" i="1"/>
  <c r="R38" i="1"/>
  <c r="Q38" i="1"/>
  <c r="R42" i="1"/>
  <c r="Q42" i="1"/>
  <c r="Q29" i="1"/>
  <c r="R29" i="1" s="1"/>
  <c r="R40" i="1"/>
  <c r="Q40" i="1"/>
  <c r="Q24" i="1"/>
  <c r="R24" i="1" s="1"/>
  <c r="R44" i="1"/>
  <c r="Q44" i="1"/>
  <c r="Q33" i="1"/>
  <c r="R33" i="1"/>
  <c r="Q56" i="1"/>
  <c r="R56" i="1"/>
  <c r="Q52" i="1"/>
  <c r="R52" i="1"/>
  <c r="Q37" i="1"/>
  <c r="R37" i="1"/>
  <c r="Q11" i="1"/>
  <c r="R11" i="1"/>
  <c r="Q17" i="1"/>
  <c r="Q13" i="1"/>
  <c r="Q36" i="1"/>
  <c r="Q41" i="1"/>
  <c r="R16" i="1"/>
  <c r="R12" i="1"/>
  <c r="Q20" i="1"/>
  <c r="R20" i="1" s="1"/>
  <c r="Q16" i="1"/>
  <c r="Q12" i="1"/>
  <c r="K48" i="1" l="1"/>
  <c r="K46" i="1"/>
  <c r="J22" i="1"/>
  <c r="J18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M46" i="1" l="1"/>
  <c r="N46" i="1" s="1"/>
  <c r="M48" i="1"/>
  <c r="N48" i="1" s="1"/>
  <c r="K57" i="1"/>
  <c r="R48" i="1" l="1"/>
  <c r="Q48" i="1"/>
  <c r="R46" i="1"/>
  <c r="Q46" i="1"/>
  <c r="N57" i="1"/>
  <c r="M57" i="1"/>
  <c r="H57" i="1"/>
  <c r="G57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O20" i="1" s="1"/>
  <c r="I19" i="1"/>
  <c r="I17" i="1"/>
  <c r="I16" i="1"/>
  <c r="I15" i="1"/>
  <c r="I14" i="1"/>
  <c r="I13" i="1"/>
  <c r="I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I11" i="1"/>
  <c r="O11" i="1" l="1"/>
  <c r="S11" i="1"/>
  <c r="S28" i="1"/>
  <c r="O28" i="1"/>
  <c r="S36" i="1"/>
  <c r="O36" i="1"/>
  <c r="O29" i="1"/>
  <c r="S29" i="1"/>
  <c r="O16" i="1"/>
  <c r="S16" i="1"/>
  <c r="O19" i="1"/>
  <c r="S19" i="1"/>
  <c r="O37" i="1"/>
  <c r="S37" i="1"/>
  <c r="O12" i="1"/>
  <c r="S12" i="1"/>
  <c r="O21" i="1"/>
  <c r="S21" i="1"/>
  <c r="O30" i="1"/>
  <c r="S30" i="1"/>
  <c r="S13" i="1"/>
  <c r="O13" i="1"/>
  <c r="O23" i="1"/>
  <c r="S23" i="1"/>
  <c r="O31" i="1"/>
  <c r="S31" i="1"/>
  <c r="O14" i="1"/>
  <c r="S14" i="1"/>
  <c r="O24" i="1"/>
  <c r="S24" i="1"/>
  <c r="O32" i="1"/>
  <c r="S32" i="1"/>
  <c r="O15" i="1"/>
  <c r="S15" i="1"/>
  <c r="O25" i="1"/>
  <c r="S25" i="1"/>
  <c r="O33" i="1"/>
  <c r="S33" i="1"/>
  <c r="O26" i="1"/>
  <c r="S26" i="1"/>
  <c r="O34" i="1"/>
  <c r="S34" i="1"/>
  <c r="S17" i="1"/>
  <c r="O17" i="1"/>
  <c r="O27" i="1"/>
  <c r="S27" i="1"/>
  <c r="O35" i="1"/>
  <c r="S35" i="1"/>
  <c r="R57" i="1"/>
  <c r="J30" i="1"/>
  <c r="J20" i="1"/>
  <c r="J17" i="1"/>
  <c r="J24" i="1"/>
  <c r="J35" i="1"/>
  <c r="J33" i="1"/>
  <c r="J13" i="1"/>
  <c r="J31" i="1"/>
  <c r="J32" i="1"/>
  <c r="J19" i="1"/>
  <c r="J16" i="1"/>
  <c r="J27" i="1"/>
  <c r="J28" i="1"/>
  <c r="J36" i="1"/>
  <c r="J29" i="1"/>
  <c r="J37" i="1"/>
  <c r="J12" i="1"/>
  <c r="J21" i="1"/>
  <c r="J26" i="1"/>
  <c r="J11" i="1"/>
  <c r="J23" i="1"/>
  <c r="J34" i="1"/>
  <c r="J14" i="1"/>
  <c r="J15" i="1"/>
  <c r="J25" i="1"/>
  <c r="I57" i="1"/>
  <c r="Q57" i="1" s="1"/>
  <c r="S57" i="1" l="1"/>
</calcChain>
</file>

<file path=xl/sharedStrings.xml><?xml version="1.0" encoding="utf-8"?>
<sst xmlns="http://schemas.openxmlformats.org/spreadsheetml/2006/main" count="214" uniqueCount="61">
  <si>
    <t>Expresado en dólares</t>
  </si>
  <si>
    <t>DESCUENTO GERENCIAL</t>
  </si>
  <si>
    <t>N°</t>
  </si>
  <si>
    <t>Vista</t>
  </si>
  <si>
    <t>$ DSCTO</t>
  </si>
  <si>
    <t>% DSCTO</t>
  </si>
  <si>
    <t>PRECIO DE VENTA</t>
  </si>
  <si>
    <t>PVP X M2</t>
  </si>
  <si>
    <t>S01</t>
  </si>
  <si>
    <t>Vista Interior</t>
  </si>
  <si>
    <t>1D</t>
  </si>
  <si>
    <t>Disponible</t>
  </si>
  <si>
    <t>S02</t>
  </si>
  <si>
    <t>S03</t>
  </si>
  <si>
    <t>Loft</t>
  </si>
  <si>
    <t>Vista Calle</t>
  </si>
  <si>
    <t>1D (loft)</t>
  </si>
  <si>
    <t>Vendido</t>
  </si>
  <si>
    <t>2D</t>
  </si>
  <si>
    <t>Separado</t>
  </si>
  <si>
    <t>Duplex</t>
  </si>
  <si>
    <t>ESTADO</t>
  </si>
  <si>
    <t>Lanzamiento</t>
  </si>
  <si>
    <t>Sotano 01</t>
  </si>
  <si>
    <t>Sotano 02</t>
  </si>
  <si>
    <t>N° UI</t>
  </si>
  <si>
    <t>Depósito</t>
  </si>
  <si>
    <t>Flat</t>
  </si>
  <si>
    <t>PVP X M2 (US$)</t>
  </si>
  <si>
    <t>PRECIO DE LISTA US$</t>
  </si>
  <si>
    <t>E-02</t>
  </si>
  <si>
    <t>E-01</t>
  </si>
  <si>
    <t>E-04</t>
  </si>
  <si>
    <t>E-05</t>
  </si>
  <si>
    <t>E-06</t>
  </si>
  <si>
    <t>E-10</t>
  </si>
  <si>
    <t>E-12</t>
  </si>
  <si>
    <t>E-13</t>
  </si>
  <si>
    <t>E-14</t>
  </si>
  <si>
    <t>D-01</t>
  </si>
  <si>
    <t>D-02</t>
  </si>
  <si>
    <t>D-03</t>
  </si>
  <si>
    <t>Estac.</t>
  </si>
  <si>
    <t>Estac. + D</t>
  </si>
  <si>
    <t>E-16</t>
  </si>
  <si>
    <t>E-15</t>
  </si>
  <si>
    <t>E-11</t>
  </si>
  <si>
    <t>E-09</t>
  </si>
  <si>
    <t>E-08</t>
  </si>
  <si>
    <t>E-07</t>
  </si>
  <si>
    <t>E-03</t>
  </si>
  <si>
    <t>-</t>
  </si>
  <si>
    <t>TIPOLOGIA</t>
  </si>
  <si>
    <t>TIPO U.I</t>
  </si>
  <si>
    <t>AREA TECHADA</t>
  </si>
  <si>
    <t>AREA SIN TECHAR</t>
  </si>
  <si>
    <t>AREA OCUPADA</t>
  </si>
  <si>
    <t>LISTA DE PRECIOS - PROYECTO MMXX</t>
  </si>
  <si>
    <t>FECHA</t>
  </si>
  <si>
    <t>PRECIO DE VENTA FINAL</t>
  </si>
  <si>
    <t>DESCUENTO COMERCIAL (FF.VV)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</si>
</sst>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* #,##0.00_);_(* \(#,##0.00\);_(* &quot;-&quot;??_);_(@_)"/>
    <numFmt numFmtId="166" formatCode="0.0%"/>
    <numFmt numFmtId="168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183">
    <xf numFmtId="0" fontId="0" fillId="0" borderId="0" xfId="0"/>
    <xf numFmtId="0" fontId="5" fillId="0" borderId="0" xfId="3" applyFont="1"/>
    <xf numFmtId="165" fontId="5" fillId="0" borderId="0" xfId="1" applyFont="1"/>
    <xf numFmtId="165" fontId="2" fillId="3" borderId="0" xfId="1" applyFont="1" applyFill="1" applyBorder="1"/>
    <xf numFmtId="0" fontId="5" fillId="3" borderId="0" xfId="3" applyFont="1" applyFill="1"/>
    <xf numFmtId="0" fontId="6" fillId="0" borderId="0" xfId="3" applyFont="1"/>
    <xf numFmtId="164" fontId="5" fillId="0" borderId="0" xfId="3" applyNumberFormat="1" applyFont="1"/>
    <xf numFmtId="1" fontId="5" fillId="0" borderId="0" xfId="3" applyNumberFormat="1" applyFont="1"/>
    <xf numFmtId="0" fontId="6" fillId="0" borderId="0" xfId="3" applyFont="1" applyAlignment="1">
      <alignment vertical="center" wrapText="1"/>
    </xf>
    <xf numFmtId="0" fontId="3" fillId="0" borderId="1" xfId="3" applyFont="1" applyBorder="1"/>
    <xf numFmtId="0" fontId="2" fillId="3" borderId="0" xfId="3" applyFont="1" applyFill="1"/>
    <xf numFmtId="0" fontId="2" fillId="3" borderId="0" xfId="3" applyFont="1" applyFill="1" applyAlignment="1">
      <alignment horizontal="center"/>
    </xf>
    <xf numFmtId="165" fontId="7" fillId="3" borderId="0" xfId="1" applyFont="1" applyFill="1" applyBorder="1"/>
    <xf numFmtId="168" fontId="8" fillId="3" borderId="0" xfId="1" applyNumberFormat="1" applyFont="1" applyFill="1" applyBorder="1" applyAlignment="1">
      <alignment horizontal="center" vertical="center"/>
    </xf>
    <xf numFmtId="165" fontId="6" fillId="3" borderId="0" xfId="1" applyFont="1" applyFill="1" applyBorder="1"/>
    <xf numFmtId="0" fontId="5" fillId="0" borderId="0" xfId="3" applyFont="1" applyAlignment="1">
      <alignment vertical="center"/>
    </xf>
    <xf numFmtId="0" fontId="5" fillId="3" borderId="0" xfId="3" applyFont="1" applyFill="1" applyAlignment="1">
      <alignment vertical="center"/>
    </xf>
    <xf numFmtId="0" fontId="3" fillId="0" borderId="1" xfId="3" applyFont="1" applyFill="1" applyBorder="1"/>
    <xf numFmtId="0" fontId="6" fillId="0" borderId="0" xfId="3" applyFont="1" applyAlignment="1">
      <alignment vertical="center"/>
    </xf>
    <xf numFmtId="0" fontId="5" fillId="0" borderId="0" xfId="3" applyFont="1" applyAlignment="1">
      <alignment vertical="center" wrapText="1"/>
    </xf>
    <xf numFmtId="164" fontId="6" fillId="0" borderId="0" xfId="3" applyNumberFormat="1" applyFont="1" applyAlignment="1">
      <alignment horizontal="center" vertical="center"/>
    </xf>
    <xf numFmtId="0" fontId="3" fillId="0" borderId="0" xfId="3" applyFont="1" applyBorder="1"/>
    <xf numFmtId="0" fontId="5" fillId="0" borderId="0" xfId="3" applyFont="1" applyAlignment="1">
      <alignment horizontal="left" indent="1"/>
    </xf>
    <xf numFmtId="10" fontId="5" fillId="0" borderId="0" xfId="2" applyNumberFormat="1" applyFont="1" applyFill="1" applyBorder="1" applyAlignment="1">
      <alignment horizontal="left" indent="1"/>
    </xf>
    <xf numFmtId="0" fontId="2" fillId="3" borderId="0" xfId="3" applyFont="1" applyFill="1" applyAlignment="1">
      <alignment horizontal="left" indent="1"/>
    </xf>
    <xf numFmtId="0" fontId="5" fillId="0" borderId="2" xfId="3" applyFont="1" applyBorder="1" applyAlignment="1">
      <alignment horizontal="center" vertical="center"/>
    </xf>
    <xf numFmtId="164" fontId="5" fillId="0" borderId="2" xfId="4" applyNumberFormat="1" applyFont="1" applyBorder="1" applyAlignment="1">
      <alignment horizontal="center" vertical="center"/>
    </xf>
    <xf numFmtId="165" fontId="5" fillId="0" borderId="2" xfId="1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165" fontId="1" fillId="4" borderId="2" xfId="1" applyFont="1" applyFill="1" applyBorder="1" applyAlignment="1">
      <alignment horizontal="center" vertical="center"/>
    </xf>
    <xf numFmtId="165" fontId="5" fillId="4" borderId="2" xfId="1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165" fontId="5" fillId="4" borderId="2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5" fillId="0" borderId="2" xfId="1" applyFont="1" applyFill="1" applyBorder="1" applyAlignment="1">
      <alignment horizontal="center"/>
    </xf>
    <xf numFmtId="0" fontId="5" fillId="0" borderId="4" xfId="3" applyFont="1" applyBorder="1" applyAlignment="1">
      <alignment horizontal="center" vertical="center"/>
    </xf>
    <xf numFmtId="165" fontId="1" fillId="0" borderId="4" xfId="1" applyFont="1" applyFill="1" applyBorder="1" applyAlignment="1">
      <alignment horizontal="center" vertical="center"/>
    </xf>
    <xf numFmtId="165" fontId="5" fillId="0" borderId="4" xfId="1" applyFont="1" applyFill="1" applyBorder="1" applyAlignment="1">
      <alignment horizontal="center" vertical="center"/>
    </xf>
    <xf numFmtId="165" fontId="5" fillId="0" borderId="3" xfId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 vertical="center"/>
    </xf>
    <xf numFmtId="0" fontId="5" fillId="0" borderId="2" xfId="3" applyFont="1" applyBorder="1" applyAlignment="1">
      <alignment horizontal="left" vertical="center" indent="1"/>
    </xf>
    <xf numFmtId="0" fontId="5" fillId="0" borderId="2" xfId="3" applyFont="1" applyFill="1" applyBorder="1" applyAlignment="1">
      <alignment horizontal="left" vertical="center" indent="1"/>
    </xf>
    <xf numFmtId="164" fontId="5" fillId="0" borderId="2" xfId="4" applyNumberFormat="1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left" vertical="center" indent="1"/>
    </xf>
    <xf numFmtId="164" fontId="5" fillId="0" borderId="3" xfId="4" applyNumberFormat="1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165" fontId="1" fillId="0" borderId="4" xfId="1" applyFont="1" applyFill="1" applyBorder="1" applyAlignment="1">
      <alignment horizontal="center"/>
    </xf>
    <xf numFmtId="0" fontId="5" fillId="4" borderId="2" xfId="3" applyFont="1" applyFill="1" applyBorder="1" applyAlignment="1">
      <alignment horizontal="left" vertical="center" indent="1"/>
    </xf>
    <xf numFmtId="0" fontId="1" fillId="0" borderId="4" xfId="3" applyFont="1" applyFill="1" applyBorder="1" applyAlignment="1">
      <alignment horizontal="left" vertical="center" indent="1"/>
    </xf>
    <xf numFmtId="0" fontId="1" fillId="0" borderId="2" xfId="3" applyFont="1" applyFill="1" applyBorder="1" applyAlignment="1">
      <alignment horizontal="left" vertical="center" indent="1"/>
    </xf>
    <xf numFmtId="0" fontId="5" fillId="0" borderId="2" xfId="3" applyNumberFormat="1" applyFont="1" applyBorder="1" applyAlignment="1">
      <alignment horizontal="left" vertical="center" wrapText="1"/>
    </xf>
    <xf numFmtId="0" fontId="5" fillId="4" borderId="2" xfId="1" applyNumberFormat="1" applyFont="1" applyFill="1" applyBorder="1" applyAlignment="1">
      <alignment horizontal="left" vertical="center"/>
    </xf>
    <xf numFmtId="0" fontId="5" fillId="0" borderId="2" xfId="3" applyNumberFormat="1" applyFont="1" applyFill="1" applyBorder="1" applyAlignment="1">
      <alignment horizontal="left" vertical="center" wrapText="1"/>
    </xf>
    <xf numFmtId="0" fontId="5" fillId="0" borderId="3" xfId="3" applyNumberFormat="1" applyFont="1" applyFill="1" applyBorder="1" applyAlignment="1">
      <alignment horizontal="left" vertical="center" wrapText="1"/>
    </xf>
    <xf numFmtId="0" fontId="1" fillId="0" borderId="4" xfId="1" applyNumberFormat="1" applyFont="1" applyFill="1" applyBorder="1" applyAlignment="1">
      <alignment horizontal="left" vertical="center"/>
    </xf>
    <xf numFmtId="0" fontId="1" fillId="0" borderId="2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5" fillId="0" borderId="2" xfId="3" applyNumberFormat="1" applyFont="1" applyBorder="1" applyAlignment="1">
      <alignment horizontal="left" vertical="center" indent="1"/>
    </xf>
    <xf numFmtId="0" fontId="5" fillId="4" borderId="2" xfId="1" applyNumberFormat="1" applyFont="1" applyFill="1" applyBorder="1" applyAlignment="1">
      <alignment horizontal="left" vertical="center" indent="1"/>
    </xf>
    <xf numFmtId="0" fontId="5" fillId="0" borderId="2" xfId="3" applyNumberFormat="1" applyFont="1" applyFill="1" applyBorder="1" applyAlignment="1">
      <alignment horizontal="left" vertical="center" indent="1"/>
    </xf>
    <xf numFmtId="0" fontId="5" fillId="0" borderId="3" xfId="3" applyNumberFormat="1" applyFont="1" applyFill="1" applyBorder="1" applyAlignment="1">
      <alignment horizontal="left" vertical="center" indent="1"/>
    </xf>
    <xf numFmtId="0" fontId="1" fillId="0" borderId="4" xfId="1" applyNumberFormat="1" applyFont="1" applyFill="1" applyBorder="1" applyAlignment="1">
      <alignment horizontal="left" vertical="center" indent="1"/>
    </xf>
    <xf numFmtId="0" fontId="1" fillId="0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9" fontId="5" fillId="0" borderId="2" xfId="3" applyNumberFormat="1" applyFont="1" applyFill="1" applyBorder="1" applyAlignment="1">
      <alignment horizontal="left" vertical="center" indent="1"/>
    </xf>
    <xf numFmtId="0" fontId="6" fillId="5" borderId="10" xfId="3" applyFont="1" applyFill="1" applyBorder="1" applyAlignment="1">
      <alignment horizontal="center" vertical="center" wrapText="1"/>
    </xf>
    <xf numFmtId="0" fontId="6" fillId="5" borderId="3" xfId="3" applyFont="1" applyFill="1" applyBorder="1" applyAlignment="1">
      <alignment horizontal="center" vertical="center" wrapText="1"/>
    </xf>
    <xf numFmtId="0" fontId="6" fillId="5" borderId="11" xfId="3" applyFont="1" applyFill="1" applyBorder="1" applyAlignment="1">
      <alignment horizontal="center" vertical="center" wrapText="1"/>
    </xf>
    <xf numFmtId="0" fontId="2" fillId="6" borderId="3" xfId="3" applyFont="1" applyFill="1" applyBorder="1" applyAlignment="1">
      <alignment horizontal="center" vertical="center" wrapText="1"/>
    </xf>
    <xf numFmtId="0" fontId="2" fillId="6" borderId="11" xfId="3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left" vertical="center" indent="1"/>
    </xf>
    <xf numFmtId="0" fontId="5" fillId="0" borderId="4" xfId="3" applyNumberFormat="1" applyFont="1" applyBorder="1" applyAlignment="1">
      <alignment horizontal="left" vertical="center" wrapText="1"/>
    </xf>
    <xf numFmtId="0" fontId="5" fillId="0" borderId="4" xfId="3" applyNumberFormat="1" applyFont="1" applyBorder="1" applyAlignment="1">
      <alignment horizontal="left" vertical="center" indent="1"/>
    </xf>
    <xf numFmtId="164" fontId="5" fillId="0" borderId="4" xfId="4" applyNumberFormat="1" applyFont="1" applyBorder="1" applyAlignment="1">
      <alignment horizontal="center" vertical="center"/>
    </xf>
    <xf numFmtId="0" fontId="3" fillId="2" borderId="13" xfId="3" applyFont="1" applyFill="1" applyBorder="1" applyAlignment="1">
      <alignment horizontal="center" vertical="center" wrapText="1"/>
    </xf>
    <xf numFmtId="0" fontId="2" fillId="2" borderId="14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165" fontId="3" fillId="2" borderId="14" xfId="1" applyFont="1" applyFill="1" applyBorder="1" applyAlignment="1">
      <alignment horizontal="center" vertical="center" wrapText="1"/>
    </xf>
    <xf numFmtId="0" fontId="2" fillId="2" borderId="15" xfId="3" applyFont="1" applyFill="1" applyBorder="1" applyAlignment="1">
      <alignment horizontal="center" vertical="center" wrapText="1"/>
    </xf>
    <xf numFmtId="165" fontId="1" fillId="0" borderId="16" xfId="1" applyFont="1" applyFill="1" applyBorder="1" applyAlignment="1">
      <alignment horizontal="center" vertical="center"/>
    </xf>
    <xf numFmtId="165" fontId="1" fillId="0" borderId="17" xfId="1" applyFont="1" applyFill="1" applyBorder="1" applyAlignment="1">
      <alignment horizontal="center" vertical="center"/>
    </xf>
    <xf numFmtId="165" fontId="5" fillId="4" borderId="17" xfId="1" applyFont="1" applyFill="1" applyBorder="1" applyAlignment="1">
      <alignment horizontal="center" vertical="center"/>
    </xf>
    <xf numFmtId="165" fontId="5" fillId="0" borderId="17" xfId="1" applyFont="1" applyFill="1" applyBorder="1" applyAlignment="1">
      <alignment horizontal="center" vertical="center"/>
    </xf>
    <xf numFmtId="165" fontId="1" fillId="0" borderId="18" xfId="1" applyFont="1" applyFill="1" applyBorder="1" applyAlignment="1">
      <alignment horizontal="center" vertical="center"/>
    </xf>
    <xf numFmtId="0" fontId="2" fillId="6" borderId="19" xfId="3" applyFont="1" applyFill="1" applyBorder="1" applyAlignment="1">
      <alignment horizontal="center" vertical="center" wrapText="1"/>
    </xf>
    <xf numFmtId="10" fontId="10" fillId="0" borderId="20" xfId="2" applyNumberFormat="1" applyFont="1" applyFill="1" applyBorder="1" applyAlignment="1">
      <alignment horizontal="center" vertical="center"/>
    </xf>
    <xf numFmtId="10" fontId="10" fillId="0" borderId="12" xfId="2" applyNumberFormat="1" applyFont="1" applyFill="1" applyBorder="1" applyAlignment="1">
      <alignment horizontal="center" vertical="center"/>
    </xf>
    <xf numFmtId="165" fontId="10" fillId="4" borderId="12" xfId="1" applyFont="1" applyFill="1" applyBorder="1" applyAlignment="1">
      <alignment horizontal="center" vertical="center"/>
    </xf>
    <xf numFmtId="166" fontId="10" fillId="4" borderId="12" xfId="2" applyNumberFormat="1" applyFont="1" applyFill="1" applyBorder="1" applyAlignment="1">
      <alignment horizontal="center" vertical="center"/>
    </xf>
    <xf numFmtId="10" fontId="10" fillId="0" borderId="21" xfId="2" applyNumberFormat="1" applyFont="1" applyFill="1" applyBorder="1" applyAlignment="1">
      <alignment horizontal="center" vertical="center"/>
    </xf>
    <xf numFmtId="165" fontId="5" fillId="0" borderId="22" xfId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5" fontId="5" fillId="0" borderId="24" xfId="1" applyFont="1" applyFill="1" applyBorder="1" applyAlignment="1">
      <alignment horizontal="center" vertical="center"/>
    </xf>
    <xf numFmtId="166" fontId="10" fillId="4" borderId="23" xfId="2" applyNumberFormat="1" applyFont="1" applyFill="1" applyBorder="1" applyAlignment="1">
      <alignment horizontal="center" vertical="center"/>
    </xf>
    <xf numFmtId="165" fontId="1" fillId="4" borderId="24" xfId="1" applyFont="1" applyFill="1" applyBorder="1" applyAlignment="1">
      <alignment horizontal="center" vertical="center"/>
    </xf>
    <xf numFmtId="10" fontId="10" fillId="0" borderId="10" xfId="2" applyNumberFormat="1" applyFont="1" applyFill="1" applyBorder="1" applyAlignment="1">
      <alignment horizontal="center" vertical="center"/>
    </xf>
    <xf numFmtId="165" fontId="1" fillId="0" borderId="22" xfId="1" applyFont="1" applyFill="1" applyBorder="1" applyAlignment="1">
      <alignment horizontal="center" vertical="center"/>
    </xf>
    <xf numFmtId="165" fontId="1" fillId="0" borderId="24" xfId="1" applyFont="1" applyFill="1" applyBorder="1" applyAlignment="1">
      <alignment horizontal="center" vertical="center"/>
    </xf>
    <xf numFmtId="0" fontId="5" fillId="0" borderId="25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left" vertical="center" indent="1"/>
    </xf>
    <xf numFmtId="0" fontId="1" fillId="0" borderId="25" xfId="1" applyNumberFormat="1" applyFont="1" applyFill="1" applyBorder="1" applyAlignment="1">
      <alignment horizontal="left" vertical="center"/>
    </xf>
    <xf numFmtId="0" fontId="1" fillId="0" borderId="25" xfId="1" applyNumberFormat="1" applyFont="1" applyFill="1" applyBorder="1" applyAlignment="1">
      <alignment horizontal="left" vertical="center" indent="1"/>
    </xf>
    <xf numFmtId="165" fontId="1" fillId="0" borderId="25" xfId="1" applyFont="1" applyFill="1" applyBorder="1" applyAlignment="1">
      <alignment horizontal="center" vertical="center"/>
    </xf>
    <xf numFmtId="165" fontId="5" fillId="0" borderId="25" xfId="1" applyFont="1" applyFill="1" applyBorder="1" applyAlignment="1">
      <alignment horizontal="center"/>
    </xf>
    <xf numFmtId="165" fontId="1" fillId="0" borderId="26" xfId="1" applyFont="1" applyFill="1" applyBorder="1" applyAlignment="1">
      <alignment horizontal="center" vertical="center"/>
    </xf>
    <xf numFmtId="10" fontId="10" fillId="0" borderId="27" xfId="2" applyNumberFormat="1" applyFont="1" applyFill="1" applyBorder="1" applyAlignment="1">
      <alignment horizontal="center" vertical="center"/>
    </xf>
    <xf numFmtId="165" fontId="1" fillId="0" borderId="28" xfId="1" applyFont="1" applyFill="1" applyBorder="1" applyAlignment="1">
      <alignment horizontal="center" vertical="center"/>
    </xf>
    <xf numFmtId="10" fontId="10" fillId="0" borderId="29" xfId="2" applyNumberFormat="1" applyFont="1" applyFill="1" applyBorder="1" applyAlignment="1">
      <alignment horizontal="center" vertical="center"/>
    </xf>
    <xf numFmtId="165" fontId="5" fillId="0" borderId="25" xfId="1" applyFont="1" applyFill="1" applyBorder="1" applyAlignment="1">
      <alignment horizontal="center" vertical="center"/>
    </xf>
    <xf numFmtId="0" fontId="3" fillId="2" borderId="30" xfId="3" applyFont="1" applyFill="1" applyBorder="1"/>
    <xf numFmtId="0" fontId="3" fillId="2" borderId="31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left" indent="1"/>
    </xf>
    <xf numFmtId="0" fontId="3" fillId="2" borderId="31" xfId="3" applyFont="1" applyFill="1" applyBorder="1"/>
    <xf numFmtId="165" fontId="3" fillId="2" borderId="31" xfId="1" applyFont="1" applyFill="1" applyBorder="1"/>
    <xf numFmtId="165" fontId="3" fillId="2" borderId="31" xfId="1" applyFont="1" applyFill="1" applyBorder="1" applyAlignment="1">
      <alignment horizontal="center" vertical="center"/>
    </xf>
    <xf numFmtId="165" fontId="3" fillId="2" borderId="32" xfId="1" applyFont="1" applyFill="1" applyBorder="1"/>
    <xf numFmtId="0" fontId="6" fillId="0" borderId="0" xfId="3" applyFont="1" applyAlignment="1">
      <alignment horizontal="right" vertical="center"/>
    </xf>
    <xf numFmtId="0" fontId="2" fillId="2" borderId="25" xfId="3" applyFont="1" applyFill="1" applyBorder="1" applyAlignment="1">
      <alignment horizontal="center" vertical="center" wrapText="1"/>
    </xf>
    <xf numFmtId="165" fontId="3" fillId="2" borderId="33" xfId="1" applyFont="1" applyFill="1" applyBorder="1" applyAlignment="1">
      <alignment horizontal="left" indent="1"/>
    </xf>
    <xf numFmtId="9" fontId="5" fillId="0" borderId="2" xfId="3" applyNumberFormat="1" applyFont="1" applyBorder="1" applyAlignment="1">
      <alignment horizontal="left" vertical="center" indent="1"/>
    </xf>
    <xf numFmtId="0" fontId="5" fillId="4" borderId="2" xfId="3" applyNumberFormat="1" applyFont="1" applyFill="1" applyBorder="1" applyAlignment="1">
      <alignment horizontal="left" vertical="center" indent="1"/>
    </xf>
    <xf numFmtId="9" fontId="5" fillId="0" borderId="9" xfId="3" applyNumberFormat="1" applyFont="1" applyBorder="1" applyAlignment="1">
      <alignment horizontal="left" vertical="center" indent="1"/>
    </xf>
    <xf numFmtId="9" fontId="5" fillId="0" borderId="25" xfId="3" applyNumberFormat="1" applyFont="1" applyFill="1" applyBorder="1" applyAlignment="1">
      <alignment horizontal="left" vertical="center" indent="1"/>
    </xf>
    <xf numFmtId="14" fontId="3" fillId="2" borderId="5" xfId="3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Fill="1"/>
    <xf numFmtId="0" fontId="9" fillId="0" borderId="4" xfId="3" applyNumberFormat="1" applyFont="1" applyBorder="1" applyAlignment="1">
      <alignment horizontal="left" vertical="center"/>
    </xf>
    <xf numFmtId="0" fontId="9" fillId="0" borderId="2" xfId="3" applyNumberFormat="1" applyFont="1" applyBorder="1" applyAlignment="1">
      <alignment horizontal="left" vertical="center"/>
    </xf>
    <xf numFmtId="0" fontId="9" fillId="4" borderId="2" xfId="1" applyNumberFormat="1" applyFont="1" applyFill="1" applyBorder="1" applyAlignment="1">
      <alignment horizontal="left" vertical="center"/>
    </xf>
    <xf numFmtId="0" fontId="9" fillId="0" borderId="2" xfId="3" applyNumberFormat="1" applyFont="1" applyFill="1" applyBorder="1" applyAlignment="1">
      <alignment horizontal="left" vertical="center"/>
    </xf>
    <xf numFmtId="0" fontId="9" fillId="0" borderId="3" xfId="3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1" fillId="0" borderId="25" xfId="1" applyNumberFormat="1" applyFont="1" applyFill="1" applyBorder="1" applyAlignment="1">
      <alignment horizontal="left" vertical="center"/>
    </xf>
    <xf numFmtId="165" fontId="5" fillId="3" borderId="2" xfId="1" applyFont="1" applyFill="1" applyBorder="1" applyAlignment="1">
      <alignment horizontal="center" vertical="center"/>
    </xf>
    <xf numFmtId="9" fontId="5" fillId="7" borderId="2" xfId="3" applyNumberFormat="1" applyFont="1" applyFill="1" applyBorder="1" applyAlignment="1">
      <alignment horizontal="left" vertical="center" indent="1"/>
    </xf>
    <xf numFmtId="166" fontId="1" fillId="0" borderId="2" xfId="2" applyNumberFormat="1" applyFont="1" applyFill="1" applyBorder="1" applyAlignment="1">
      <alignment horizontal="left" vertical="center" indent="1"/>
    </xf>
    <xf numFmtId="0" fontId="9" fillId="0" borderId="2" xfId="1" applyNumberFormat="1" applyFont="1" applyFill="1" applyBorder="1" applyAlignment="1">
      <alignment horizontal="left" vertical="center"/>
    </xf>
    <xf numFmtId="166" fontId="10" fillId="0" borderId="23" xfId="2" applyNumberFormat="1" applyFont="1" applyFill="1" applyBorder="1" applyAlignment="1">
      <alignment horizontal="center" vertical="center"/>
    </xf>
    <xf numFmtId="165" fontId="10" fillId="0" borderId="12" xfId="1" applyFont="1" applyFill="1" applyBorder="1" applyAlignment="1">
      <alignment horizontal="center" vertical="center"/>
    </xf>
    <xf numFmtId="165" fontId="5" fillId="7" borderId="2" xfId="1" applyFont="1" applyFill="1" applyBorder="1" applyAlignment="1">
      <alignment horizontal="center" vertical="center"/>
    </xf>
    <xf numFmtId="0" fontId="5" fillId="7" borderId="2" xfId="3" applyNumberFormat="1" applyFont="1" applyFill="1" applyBorder="1" applyAlignment="1">
      <alignment horizontal="left" vertical="center" indent="1"/>
    </xf>
    <xf numFmtId="0" fontId="5" fillId="4" borderId="2" xfId="3" applyNumberFormat="1" applyFont="1" applyFill="1" applyBorder="1" applyAlignment="1">
      <alignment horizontal="left" vertical="center"/>
    </xf>
    <xf numFmtId="0" fontId="9" fillId="4" borderId="2" xfId="3" applyNumberFormat="1" applyFont="1" applyFill="1" applyBorder="1" applyAlignment="1">
      <alignment horizontal="left" vertical="center"/>
    </xf>
    <xf numFmtId="10" fontId="10" fillId="4" borderId="23" xfId="2" applyNumberFormat="1" applyFont="1" applyFill="1" applyBorder="1" applyAlignment="1">
      <alignment horizontal="center" vertical="center"/>
    </xf>
    <xf numFmtId="165" fontId="5" fillId="4" borderId="24" xfId="1" applyFont="1" applyFill="1" applyBorder="1" applyAlignment="1">
      <alignment horizontal="center" vertical="center"/>
    </xf>
    <xf numFmtId="10" fontId="10" fillId="4" borderId="12" xfId="2" applyNumberFormat="1" applyFont="1" applyFill="1" applyBorder="1" applyAlignment="1">
      <alignment horizontal="center" vertical="center"/>
    </xf>
    <xf numFmtId="0" fontId="5" fillId="7" borderId="2" xfId="3" applyFont="1" applyFill="1" applyBorder="1" applyAlignment="1">
      <alignment horizontal="center" vertical="center"/>
    </xf>
    <xf numFmtId="0" fontId="5" fillId="7" borderId="2" xfId="3" applyFont="1" applyFill="1" applyBorder="1" applyAlignment="1">
      <alignment horizontal="left" vertical="center" indent="1"/>
    </xf>
    <xf numFmtId="0" fontId="5" fillId="7" borderId="2" xfId="3" applyNumberFormat="1" applyFont="1" applyFill="1" applyBorder="1" applyAlignment="1">
      <alignment horizontal="left" vertical="center" wrapText="1"/>
    </xf>
    <xf numFmtId="0" fontId="9" fillId="7" borderId="2" xfId="3" applyNumberFormat="1" applyFont="1" applyFill="1" applyBorder="1" applyAlignment="1">
      <alignment horizontal="left" vertical="center"/>
    </xf>
    <xf numFmtId="164" fontId="5" fillId="7" borderId="2" xfId="4" applyNumberFormat="1" applyFont="1" applyFill="1" applyBorder="1" applyAlignment="1">
      <alignment horizontal="center" vertical="center"/>
    </xf>
    <xf numFmtId="165" fontId="1" fillId="7" borderId="2" xfId="1" applyFont="1" applyFill="1" applyBorder="1" applyAlignment="1">
      <alignment horizontal="center" vertical="center"/>
    </xf>
    <xf numFmtId="165" fontId="1" fillId="7" borderId="17" xfId="1" applyFont="1" applyFill="1" applyBorder="1" applyAlignment="1">
      <alignment horizontal="center" vertical="center"/>
    </xf>
    <xf numFmtId="10" fontId="10" fillId="7" borderId="23" xfId="2" applyNumberFormat="1" applyFont="1" applyFill="1" applyBorder="1" applyAlignment="1">
      <alignment horizontal="center" vertical="center"/>
    </xf>
    <xf numFmtId="165" fontId="5" fillId="7" borderId="24" xfId="1" applyFont="1" applyFill="1" applyBorder="1" applyAlignment="1">
      <alignment horizontal="center" vertical="center"/>
    </xf>
    <xf numFmtId="165" fontId="10" fillId="7" borderId="12" xfId="1" applyFont="1" applyFill="1" applyBorder="1" applyAlignment="1">
      <alignment horizontal="center" vertical="center"/>
    </xf>
    <xf numFmtId="0" fontId="1" fillId="0" borderId="9" xfId="3" applyFont="1" applyFill="1" applyBorder="1" applyAlignment="1">
      <alignment horizontal="left" vertical="center" indent="1"/>
    </xf>
    <xf numFmtId="0" fontId="1" fillId="0" borderId="3" xfId="3" applyFont="1" applyFill="1" applyBorder="1" applyAlignment="1">
      <alignment horizontal="left" vertical="center" inden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0" fontId="6" fillId="5" borderId="34" xfId="3" applyFont="1" applyFill="1" applyBorder="1" applyAlignment="1">
      <alignment horizontal="center" vertical="center"/>
    </xf>
    <xf numFmtId="0" fontId="6" fillId="5" borderId="36" xfId="3" applyFont="1" applyFill="1" applyBorder="1" applyAlignment="1">
      <alignment horizontal="center" vertical="center"/>
    </xf>
    <xf numFmtId="0" fontId="6" fillId="5" borderId="35" xfId="3" applyFont="1" applyFill="1" applyBorder="1" applyAlignment="1">
      <alignment horizontal="center" vertical="center"/>
    </xf>
    <xf numFmtId="0" fontId="2" fillId="6" borderId="34" xfId="3" applyFont="1" applyFill="1" applyBorder="1" applyAlignment="1">
      <alignment horizontal="center" vertical="center"/>
    </xf>
    <xf numFmtId="0" fontId="2" fillId="6" borderId="36" xfId="3" applyFont="1" applyFill="1" applyBorder="1" applyAlignment="1">
      <alignment horizontal="center" vertical="center"/>
    </xf>
    <xf numFmtId="0" fontId="2" fillId="6" borderId="35" xfId="3" applyFont="1" applyFill="1" applyBorder="1" applyAlignment="1">
      <alignment horizontal="center" vertical="center"/>
    </xf>
    <xf numFmtId="9" fontId="5" fillId="3" borderId="2" xfId="3" applyNumberFormat="1" applyFont="1" applyFill="1" applyBorder="1" applyAlignment="1">
      <alignment horizontal="left" vertical="center" indent="1"/>
    </xf>
    <xf numFmtId="165" fontId="5" fillId="3" borderId="24" xfId="1" applyFont="1" applyFill="1" applyBorder="1" applyAlignment="1">
      <alignment horizontal="center" vertical="center"/>
    </xf>
    <xf numFmtId="10" fontId="10" fillId="3" borderId="12" xfId="2" applyNumberFormat="1" applyFont="1" applyFill="1" applyBorder="1" applyAlignment="1">
      <alignment horizontal="center" vertical="center"/>
    </xf>
    <xf numFmtId="165" fontId="1" fillId="3" borderId="2" xfId="1" applyFont="1" applyFill="1" applyBorder="1" applyAlignment="1">
      <alignment horizontal="center" vertical="center"/>
    </xf>
    <xf numFmtId="165" fontId="5" fillId="3" borderId="3" xfId="1" applyFont="1" applyFill="1" applyBorder="1" applyAlignment="1">
      <alignment horizontal="center" vertical="center"/>
    </xf>
    <xf numFmtId="165" fontId="5" fillId="3" borderId="11" xfId="1" applyFont="1" applyFill="1" applyBorder="1" applyAlignment="1">
      <alignment horizontal="center" vertical="center"/>
    </xf>
    <xf numFmtId="10" fontId="10" fillId="3" borderId="19" xfId="2" applyNumberFormat="1" applyFont="1" applyFill="1" applyBorder="1" applyAlignment="1">
      <alignment horizontal="center" vertical="center"/>
    </xf>
    <xf numFmtId="165" fontId="1" fillId="3" borderId="3" xfId="1" applyFont="1" applyFill="1" applyBorder="1" applyAlignment="1">
      <alignment horizontal="center" vertical="center"/>
    </xf>
    <xf numFmtId="9" fontId="5" fillId="8" borderId="2" xfId="3" applyNumberFormat="1" applyFont="1" applyFill="1" applyBorder="1" applyAlignment="1">
      <alignment horizontal="left" vertical="center" indent="1"/>
    </xf>
    <xf numFmtId="0" fontId="5" fillId="8" borderId="2" xfId="3" applyFont="1" applyFill="1" applyBorder="1" applyAlignment="1">
      <alignment horizontal="left" vertical="center" indent="1"/>
    </xf>
    <xf numFmtId="165" fontId="2" fillId="2" borderId="37" xfId="1" applyFont="1" applyFill="1" applyBorder="1" applyAlignment="1">
      <alignment horizontal="center" vertical="center"/>
    </xf>
    <xf numFmtId="0" fontId="0" fillId="3" borderId="2" xfId="3" applyFont="1" applyFill="1" applyBorder="1" applyAlignment="1">
      <alignment horizontal="left" vertical="center" indent="1"/>
    </xf>
  </cellXfs>
  <cellStyles count="6">
    <cellStyle name="Millares" xfId="1" builtinId="3"/>
    <cellStyle name="Millares 3" xfId="5" xr:uid="{0CE6E959-5887-42CA-9C4B-D9D3F259AE1C}"/>
    <cellStyle name="Normal" xfId="0" builtinId="0"/>
    <cellStyle name="Normal 11 5" xfId="4" xr:uid="{55E259B3-F071-41FA-A224-FDB5199AB27C}"/>
    <cellStyle name="Normal 2 2" xfId="3" xr:uid="{2003FB5A-478E-40EB-A8F4-E08C7CA95010}"/>
    <cellStyle name="Porcentaje" xfId="2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100569</xdr:colOff>
      <xdr:row>3</xdr:row>
      <xdr:rowOff>177424</xdr:rowOff>
    </xdr:from>
    <xdr:to>
      <xdr:col>4</xdr:col>
      <xdr:colOff>231314</xdr:colOff>
      <xdr:row>6</xdr:row>
      <xdr:rowOff>130946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1AE47D-4307-4AB4-A808-D36318BFF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275" y="849777"/>
          <a:ext cx="2552075" cy="6931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0</xdr:row>
      <xdr:rowOff>211257</xdr:rowOff>
    </xdr:from>
    <xdr:to>
      <xdr:col>3</xdr:col>
      <xdr:colOff>25027</xdr:colOff>
      <xdr:row>3</xdr:row>
      <xdr:rowOff>56030</xdr:rowOff>
    </xdr:to>
    <xdr:pic>
      <xdr:nvPicPr>
        <xdr:cNvPr id="4" name="Imagen 3" descr="Dibujo en blanco y negro&#10;&#10;Descripción generada automáticamente con confianza media">
          <a:extLst>
            <a:ext uri="{FF2B5EF4-FFF2-40B4-BE49-F238E27FC236}">
              <a16:creationId xmlns:a16="http://schemas.microsoft.com/office/drawing/2014/main" id="{5A26A9C4-A038-43A7-BC0F-77222478C3E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206" y="211257"/>
          <a:ext cx="1434353" cy="58436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0</xdr:colOff>
      <xdr:row>1</xdr:row>
      <xdr:rowOff>61969</xdr:rowOff>
    </xdr:from>
    <xdr:to>
      <xdr:col>23</xdr:col>
      <xdr:colOff>579380</xdr:colOff>
      <xdr:row>4</xdr:row>
      <xdr:rowOff>34961</xdr:rowOff>
    </xdr:to>
    <xdr:pic>
      <xdr:nvPicPr>
        <xdr:cNvPr id="5" name="Imagen 4" descr="Imagen que contiene Logotipo&#10;&#10;Descripción generada automáticamente">
          <a:extLst>
            <a:ext uri="{FF2B5EF4-FFF2-40B4-BE49-F238E27FC236}">
              <a16:creationId xmlns:a16="http://schemas.microsoft.com/office/drawing/2014/main" id="{1613DB32-E85F-4984-85A4-1A1F23F6D40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2138" y="308498"/>
          <a:ext cx="1485338" cy="7125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0880-CC9B-493F-91B8-0A1A60E4174C}">
  <sheetPr>
    <pageSetUpPr fitToPage="1"/>
  </sheetPr>
  <dimension ref="A1:Y60"/>
  <sheetViews>
    <sheetView showGridLines="0" tabSelected="1" zoomScale="40" zoomScaleNormal="40" zoomScaleSheetLayoutView="85" workbookViewId="0">
      <selection activeCell="M74" sqref="M74"/>
    </sheetView>
  </sheetViews>
  <sheetFormatPr baseColWidth="10" defaultColWidth="11.453125" defaultRowHeight="20" customHeight="1" outlineLevelCol="1" x14ac:dyDescent="0.35"/>
  <cols>
    <col min="1" max="1" width="2.90625" style="1" customWidth="1"/>
    <col min="2" max="2" width="10.81640625" style="1" customWidth="1"/>
    <col min="3" max="3" width="12.453125" style="1" customWidth="1"/>
    <col min="4" max="4" width="12.1796875" style="22" customWidth="1"/>
    <col min="5" max="5" width="12.1796875" style="1" bestFit="1" customWidth="1"/>
    <col min="6" max="6" width="18.54296875" style="1" customWidth="1"/>
    <col min="7" max="7" width="10.81640625" style="1" customWidth="1" outlineLevel="1"/>
    <col min="8" max="8" width="10.81640625" style="2" customWidth="1" outlineLevel="1"/>
    <col min="9" max="9" width="10.81640625" style="1" customWidth="1"/>
    <col min="10" max="10" width="13.81640625" style="1" customWidth="1"/>
    <col min="11" max="11" width="28.6328125" style="1" customWidth="1"/>
    <col min="12" max="13" width="13.81640625" style="1" customWidth="1"/>
    <col min="14" max="14" width="14.453125" style="1" bestFit="1" customWidth="1"/>
    <col min="15" max="15" width="13.81640625" style="1" customWidth="1"/>
    <col min="16" max="19" width="13.81640625" style="1" customWidth="1" outlineLevel="1"/>
    <col min="20" max="20" width="5.81640625" style="1" customWidth="1"/>
    <col min="21" max="21" width="13.81640625" style="1" customWidth="1"/>
    <col min="22" max="22" width="2.81640625" style="1" customWidth="1"/>
    <col min="23" max="23" width="10.81640625" style="1" customWidth="1"/>
    <col min="24" max="24" width="18.6328125" style="15" bestFit="1" customWidth="1"/>
    <col min="25" max="16384" width="11.453125" style="1"/>
  </cols>
  <sheetData>
    <row r="1" spans="1:24" ht="20" customHeight="1" thickBot="1" x14ac:dyDescent="0.4"/>
    <row r="2" spans="1:24" ht="20" customHeight="1" thickBot="1" x14ac:dyDescent="0.4">
      <c r="J2" s="162" t="s">
        <v>57</v>
      </c>
      <c r="K2" s="163"/>
      <c r="L2" s="163"/>
      <c r="M2" s="163"/>
      <c r="N2" s="163"/>
      <c r="O2" s="164"/>
      <c r="U2" s="3"/>
    </row>
    <row r="3" spans="1:24" ht="20" customHeight="1" thickBot="1" x14ac:dyDescent="0.4">
      <c r="H3" s="1"/>
      <c r="U3" s="4"/>
    </row>
    <row r="4" spans="1:24" ht="20" customHeight="1" thickBot="1" x14ac:dyDescent="0.4">
      <c r="G4" s="5"/>
      <c r="N4" s="118" t="s">
        <v>58</v>
      </c>
      <c r="O4" s="125">
        <v>44685</v>
      </c>
    </row>
    <row r="6" spans="1:24" ht="20" customHeight="1" x14ac:dyDescent="0.35">
      <c r="B6" s="126"/>
      <c r="C6" s="126"/>
      <c r="D6" s="127"/>
      <c r="E6" s="126"/>
      <c r="F6" s="126"/>
      <c r="G6" s="126"/>
    </row>
    <row r="7" spans="1:24" ht="20" customHeight="1" x14ac:dyDescent="0.35">
      <c r="C7" s="126"/>
      <c r="D7" s="127"/>
      <c r="F7" s="126"/>
      <c r="G7" s="126"/>
    </row>
    <row r="8" spans="1:24" ht="20" customHeight="1" thickBot="1" x14ac:dyDescent="0.4">
      <c r="D8" s="23"/>
      <c r="J8" s="6"/>
      <c r="K8" s="6"/>
      <c r="L8" s="6"/>
      <c r="M8" s="6"/>
      <c r="N8" s="6"/>
      <c r="V8" s="6"/>
      <c r="W8" s="6"/>
    </row>
    <row r="9" spans="1:24" ht="20" customHeight="1" thickBot="1" x14ac:dyDescent="0.4">
      <c r="C9" s="1" t="s">
        <v>0</v>
      </c>
      <c r="J9" s="7"/>
      <c r="K9" s="20" t="s">
        <v>22</v>
      </c>
      <c r="L9" s="165" t="s">
        <v>60</v>
      </c>
      <c r="M9" s="166"/>
      <c r="N9" s="166"/>
      <c r="O9" s="167"/>
      <c r="P9" s="168" t="s">
        <v>1</v>
      </c>
      <c r="Q9" s="169"/>
      <c r="R9" s="169"/>
      <c r="S9" s="170"/>
      <c r="U9" s="181"/>
      <c r="V9" s="6"/>
      <c r="W9" s="6"/>
    </row>
    <row r="10" spans="1:24" s="8" customFormat="1" ht="29.5" thickBot="1" x14ac:dyDescent="0.4">
      <c r="A10" s="19"/>
      <c r="B10" s="76" t="s">
        <v>2</v>
      </c>
      <c r="C10" s="77" t="s">
        <v>25</v>
      </c>
      <c r="D10" s="78" t="s">
        <v>53</v>
      </c>
      <c r="E10" s="78" t="s">
        <v>3</v>
      </c>
      <c r="F10" s="78" t="s">
        <v>52</v>
      </c>
      <c r="G10" s="79" t="s">
        <v>54</v>
      </c>
      <c r="H10" s="78" t="s">
        <v>55</v>
      </c>
      <c r="I10" s="78" t="s">
        <v>56</v>
      </c>
      <c r="J10" s="77" t="s">
        <v>28</v>
      </c>
      <c r="K10" s="80" t="s">
        <v>29</v>
      </c>
      <c r="L10" s="67" t="s">
        <v>5</v>
      </c>
      <c r="M10" s="68" t="s">
        <v>4</v>
      </c>
      <c r="N10" s="68" t="s">
        <v>6</v>
      </c>
      <c r="O10" s="69" t="s">
        <v>28</v>
      </c>
      <c r="P10" s="86" t="s">
        <v>5</v>
      </c>
      <c r="Q10" s="70" t="s">
        <v>4</v>
      </c>
      <c r="R10" s="70" t="s">
        <v>59</v>
      </c>
      <c r="S10" s="71" t="s">
        <v>7</v>
      </c>
      <c r="T10" s="126"/>
      <c r="U10" s="119" t="s">
        <v>21</v>
      </c>
    </row>
    <row r="11" spans="1:24" ht="20" customHeight="1" x14ac:dyDescent="0.35">
      <c r="A11" s="9">
        <v>1</v>
      </c>
      <c r="B11" s="36">
        <v>1</v>
      </c>
      <c r="C11" s="72" t="s">
        <v>8</v>
      </c>
      <c r="D11" s="73" t="s">
        <v>14</v>
      </c>
      <c r="E11" s="129" t="s">
        <v>9</v>
      </c>
      <c r="F11" s="74" t="s">
        <v>10</v>
      </c>
      <c r="G11" s="75">
        <v>53.71</v>
      </c>
      <c r="H11" s="75"/>
      <c r="I11" s="38">
        <f t="shared" ref="I11:I17" si="0">G11+H11</f>
        <v>53.71</v>
      </c>
      <c r="J11" s="37">
        <f>+K11/I11</f>
        <v>2550.04837506073</v>
      </c>
      <c r="K11" s="81">
        <v>136963.09822451181</v>
      </c>
      <c r="L11" s="91">
        <v>-0.05</v>
      </c>
      <c r="M11" s="37">
        <f>+K11*L11</f>
        <v>-6848.1549112255907</v>
      </c>
      <c r="N11" s="38">
        <f>+K11+M11</f>
        <v>130114.94331328622</v>
      </c>
      <c r="O11" s="92">
        <f>+N11/I11</f>
        <v>2422.5459563076934</v>
      </c>
      <c r="P11" s="87">
        <v>-0.1</v>
      </c>
      <c r="Q11" s="37">
        <f t="shared" ref="Q11:Q24" si="1">+N11*P11</f>
        <v>-13011.494331328622</v>
      </c>
      <c r="R11" s="38">
        <f>+N11*(1+P11)</f>
        <v>117103.4489819576</v>
      </c>
      <c r="S11" s="38">
        <f>+R11/I11</f>
        <v>2180.2913606769243</v>
      </c>
      <c r="T11" s="126"/>
      <c r="U11" s="123" t="s">
        <v>11</v>
      </c>
      <c r="V11" s="6"/>
      <c r="W11" s="6"/>
      <c r="X11" s="1"/>
    </row>
    <row r="12" spans="1:24" ht="20" customHeight="1" x14ac:dyDescent="0.35">
      <c r="A12" s="9">
        <v>2</v>
      </c>
      <c r="B12" s="25">
        <f t="shared" ref="B12:B56" si="2">+B11+1</f>
        <v>2</v>
      </c>
      <c r="C12" s="41" t="s">
        <v>12</v>
      </c>
      <c r="D12" s="52" t="s">
        <v>27</v>
      </c>
      <c r="E12" s="130" t="s">
        <v>9</v>
      </c>
      <c r="F12" s="59" t="s">
        <v>10</v>
      </c>
      <c r="G12" s="26">
        <v>47.73</v>
      </c>
      <c r="H12" s="26">
        <v>8.51</v>
      </c>
      <c r="I12" s="27">
        <f t="shared" si="0"/>
        <v>56.239999999999995</v>
      </c>
      <c r="J12" s="28">
        <f t="shared" ref="J12:J37" si="3">+K12/I12</f>
        <v>2550.04837506073</v>
      </c>
      <c r="K12" s="82">
        <v>143414.72061341544</v>
      </c>
      <c r="L12" s="93">
        <v>-0.05</v>
      </c>
      <c r="M12" s="28">
        <f>+K12*L12</f>
        <v>-7170.7360306707724</v>
      </c>
      <c r="N12" s="27">
        <f>+K12+M12</f>
        <v>136243.98458274466</v>
      </c>
      <c r="O12" s="94">
        <f>+N12/I12</f>
        <v>2422.5459563076934</v>
      </c>
      <c r="P12" s="88">
        <v>-2.5000000000000001E-2</v>
      </c>
      <c r="Q12" s="28">
        <f t="shared" si="1"/>
        <v>-3406.0996145686167</v>
      </c>
      <c r="R12" s="27">
        <f>+N12*(1+P12)</f>
        <v>132837.88496817605</v>
      </c>
      <c r="S12" s="27">
        <f>+R12/I12</f>
        <v>2361.982307400001</v>
      </c>
      <c r="T12" s="126"/>
      <c r="U12" s="121" t="s">
        <v>11</v>
      </c>
      <c r="V12" s="6"/>
      <c r="W12" s="6"/>
      <c r="X12" s="1"/>
    </row>
    <row r="13" spans="1:24" ht="20" customHeight="1" x14ac:dyDescent="0.35">
      <c r="A13" s="9">
        <v>3</v>
      </c>
      <c r="B13" s="25">
        <f t="shared" si="2"/>
        <v>3</v>
      </c>
      <c r="C13" s="41" t="s">
        <v>13</v>
      </c>
      <c r="D13" s="52" t="s">
        <v>27</v>
      </c>
      <c r="E13" s="130" t="s">
        <v>9</v>
      </c>
      <c r="F13" s="59" t="s">
        <v>10</v>
      </c>
      <c r="G13" s="26">
        <v>44.95</v>
      </c>
      <c r="H13" s="26">
        <v>8.51</v>
      </c>
      <c r="I13" s="27">
        <f t="shared" si="0"/>
        <v>53.46</v>
      </c>
      <c r="J13" s="28">
        <f t="shared" si="3"/>
        <v>2550.0483750607305</v>
      </c>
      <c r="K13" s="82">
        <v>136325.58613074664</v>
      </c>
      <c r="L13" s="93">
        <v>-0.05</v>
      </c>
      <c r="M13" s="28">
        <f>+K13*L13</f>
        <v>-6816.2793065373326</v>
      </c>
      <c r="N13" s="27">
        <f>+K13+M13</f>
        <v>129509.30682420931</v>
      </c>
      <c r="O13" s="94">
        <f>+N13/I13</f>
        <v>2422.5459563076938</v>
      </c>
      <c r="P13" s="88">
        <v>-2.5000000000000001E-2</v>
      </c>
      <c r="Q13" s="28">
        <f t="shared" si="1"/>
        <v>-3237.7326706052331</v>
      </c>
      <c r="R13" s="27">
        <f>+N13*(1+P13)</f>
        <v>126271.57415360407</v>
      </c>
      <c r="S13" s="27">
        <f>+R13/I13</f>
        <v>2361.9823074000014</v>
      </c>
      <c r="T13" s="126"/>
      <c r="U13" s="121" t="s">
        <v>11</v>
      </c>
      <c r="V13" s="6"/>
      <c r="W13" s="6"/>
      <c r="X13" s="1"/>
    </row>
    <row r="14" spans="1:24" ht="20" customHeight="1" x14ac:dyDescent="0.35">
      <c r="A14" s="9">
        <v>4</v>
      </c>
      <c r="B14" s="32">
        <f t="shared" si="2"/>
        <v>4</v>
      </c>
      <c r="C14" s="49">
        <v>101</v>
      </c>
      <c r="D14" s="53" t="s">
        <v>14</v>
      </c>
      <c r="E14" s="131" t="s">
        <v>15</v>
      </c>
      <c r="F14" s="60" t="s">
        <v>16</v>
      </c>
      <c r="G14" s="31">
        <v>41.34</v>
      </c>
      <c r="H14" s="33"/>
      <c r="I14" s="31">
        <f t="shared" si="0"/>
        <v>41.34</v>
      </c>
      <c r="J14" s="31">
        <f t="shared" si="3"/>
        <v>2550.04837506073</v>
      </c>
      <c r="K14" s="83">
        <v>105418.99982501059</v>
      </c>
      <c r="L14" s="95">
        <v>5.7684100447580808E-2</v>
      </c>
      <c r="M14" s="30">
        <f>+K14*L14</f>
        <v>6081.0001749894145</v>
      </c>
      <c r="N14" s="30">
        <f>+K14+M14</f>
        <v>111500</v>
      </c>
      <c r="O14" s="96">
        <f>N14/I14</f>
        <v>2697.1456216739234</v>
      </c>
      <c r="P14" s="89">
        <v>0</v>
      </c>
      <c r="Q14" s="30">
        <f t="shared" si="1"/>
        <v>0</v>
      </c>
      <c r="R14" s="30">
        <f>+N14+Q14</f>
        <v>111500</v>
      </c>
      <c r="S14" s="31">
        <f>+R14/I14</f>
        <v>2697.1456216739234</v>
      </c>
      <c r="T14" s="126"/>
      <c r="U14" s="49" t="s">
        <v>17</v>
      </c>
      <c r="V14" s="6"/>
      <c r="W14" s="6"/>
    </row>
    <row r="15" spans="1:24" ht="20" customHeight="1" x14ac:dyDescent="0.35">
      <c r="A15" s="9">
        <v>5</v>
      </c>
      <c r="B15" s="25">
        <f t="shared" si="2"/>
        <v>5</v>
      </c>
      <c r="C15" s="41">
        <v>102</v>
      </c>
      <c r="D15" s="52" t="s">
        <v>27</v>
      </c>
      <c r="E15" s="130" t="s">
        <v>9</v>
      </c>
      <c r="F15" s="59" t="s">
        <v>10</v>
      </c>
      <c r="G15" s="26">
        <v>57.17</v>
      </c>
      <c r="H15" s="26"/>
      <c r="I15" s="27">
        <f t="shared" si="0"/>
        <v>57.17</v>
      </c>
      <c r="J15" s="28">
        <f t="shared" si="3"/>
        <v>2550.04837506073</v>
      </c>
      <c r="K15" s="82">
        <v>145786.26560222195</v>
      </c>
      <c r="L15" s="93">
        <v>-0.05</v>
      </c>
      <c r="M15" s="28">
        <f>+K15*L15</f>
        <v>-7289.3132801110978</v>
      </c>
      <c r="N15" s="27">
        <f>+K15+M15</f>
        <v>138496.95232211085</v>
      </c>
      <c r="O15" s="94">
        <f>+N15/I15</f>
        <v>2422.5459563076938</v>
      </c>
      <c r="P15" s="88">
        <v>-0.1</v>
      </c>
      <c r="Q15" s="28">
        <f t="shared" si="1"/>
        <v>-13849.695232211086</v>
      </c>
      <c r="R15" s="27">
        <f>+N15+Q15</f>
        <v>124647.25708989977</v>
      </c>
      <c r="S15" s="27">
        <f>+R15/I15</f>
        <v>2180.2913606769243</v>
      </c>
      <c r="T15" s="126"/>
      <c r="U15" s="121" t="s">
        <v>11</v>
      </c>
      <c r="V15" s="6"/>
      <c r="W15" s="6"/>
    </row>
    <row r="16" spans="1:24" ht="20" customHeight="1" x14ac:dyDescent="0.35">
      <c r="A16" s="9">
        <v>6</v>
      </c>
      <c r="B16" s="25">
        <f t="shared" si="2"/>
        <v>6</v>
      </c>
      <c r="C16" s="41">
        <v>103</v>
      </c>
      <c r="D16" s="52" t="s">
        <v>27</v>
      </c>
      <c r="E16" s="130" t="s">
        <v>9</v>
      </c>
      <c r="F16" s="59" t="s">
        <v>10</v>
      </c>
      <c r="G16" s="26">
        <v>47.73</v>
      </c>
      <c r="H16" s="26"/>
      <c r="I16" s="27">
        <f t="shared" si="0"/>
        <v>47.73</v>
      </c>
      <c r="J16" s="28">
        <f t="shared" si="3"/>
        <v>2550.04837506073</v>
      </c>
      <c r="K16" s="82">
        <v>121713.80894164863</v>
      </c>
      <c r="L16" s="93">
        <v>-0.05</v>
      </c>
      <c r="M16" s="28">
        <f>+K16*L16</f>
        <v>-6085.690447082432</v>
      </c>
      <c r="N16" s="27">
        <f>+K16+M16</f>
        <v>115628.1184945662</v>
      </c>
      <c r="O16" s="94">
        <f>+N16/I16</f>
        <v>2422.5459563076934</v>
      </c>
      <c r="P16" s="142">
        <v>0</v>
      </c>
      <c r="Q16" s="28">
        <f t="shared" si="1"/>
        <v>0</v>
      </c>
      <c r="R16" s="27">
        <f>+N16*(1+P16)</f>
        <v>115628.1184945662</v>
      </c>
      <c r="S16" s="27">
        <f>+R16/I16</f>
        <v>2422.5459563076934</v>
      </c>
      <c r="T16" s="126"/>
      <c r="U16" s="121" t="s">
        <v>11</v>
      </c>
      <c r="V16" s="6"/>
      <c r="W16" s="6"/>
    </row>
    <row r="17" spans="1:24" ht="20" customHeight="1" x14ac:dyDescent="0.35">
      <c r="A17" s="9">
        <v>7</v>
      </c>
      <c r="B17" s="25">
        <f t="shared" si="2"/>
        <v>7</v>
      </c>
      <c r="C17" s="41">
        <v>104</v>
      </c>
      <c r="D17" s="52" t="s">
        <v>27</v>
      </c>
      <c r="E17" s="130" t="s">
        <v>9</v>
      </c>
      <c r="F17" s="59" t="s">
        <v>10</v>
      </c>
      <c r="G17" s="26">
        <v>44.95</v>
      </c>
      <c r="H17" s="26"/>
      <c r="I17" s="27">
        <f t="shared" si="0"/>
        <v>44.95</v>
      </c>
      <c r="J17" s="28">
        <f t="shared" si="3"/>
        <v>2550.04837506073</v>
      </c>
      <c r="K17" s="82">
        <v>114624.67445897982</v>
      </c>
      <c r="L17" s="93">
        <v>0</v>
      </c>
      <c r="M17" s="28">
        <f>+K17*L17</f>
        <v>0</v>
      </c>
      <c r="N17" s="27">
        <f>+K17+M17</f>
        <v>114624.67445897982</v>
      </c>
      <c r="O17" s="94">
        <f>+N17/I17</f>
        <v>2550.04837506073</v>
      </c>
      <c r="P17" s="142">
        <v>0</v>
      </c>
      <c r="Q17" s="28">
        <f t="shared" si="1"/>
        <v>0</v>
      </c>
      <c r="R17" s="27">
        <f>+N17*(1+P17)</f>
        <v>114624.67445897982</v>
      </c>
      <c r="S17" s="27">
        <f>+R17/I17</f>
        <v>2550.04837506073</v>
      </c>
      <c r="T17" s="126"/>
      <c r="U17" s="179" t="s">
        <v>11</v>
      </c>
      <c r="V17" s="6"/>
      <c r="W17" s="6"/>
    </row>
    <row r="18" spans="1:24" ht="20" customHeight="1" x14ac:dyDescent="0.35">
      <c r="A18" s="9">
        <v>8</v>
      </c>
      <c r="B18" s="32">
        <f t="shared" si="2"/>
        <v>8</v>
      </c>
      <c r="C18" s="49">
        <v>201</v>
      </c>
      <c r="D18" s="53" t="s">
        <v>14</v>
      </c>
      <c r="E18" s="131" t="s">
        <v>15</v>
      </c>
      <c r="F18" s="60" t="s">
        <v>16</v>
      </c>
      <c r="G18" s="31">
        <v>44.58</v>
      </c>
      <c r="H18" s="33"/>
      <c r="I18" s="31">
        <v>44.58</v>
      </c>
      <c r="J18" s="31">
        <f t="shared" si="3"/>
        <v>2550.04837506073</v>
      </c>
      <c r="K18" s="83">
        <v>113681.15656020734</v>
      </c>
      <c r="L18" s="95">
        <v>-0.05</v>
      </c>
      <c r="M18" s="30">
        <f>+K18*L18</f>
        <v>-5684.0578280103673</v>
      </c>
      <c r="N18" s="30">
        <f>+K18+M18</f>
        <v>107997.09873219697</v>
      </c>
      <c r="O18" s="96">
        <f>N18/I18</f>
        <v>2422.5459563076934</v>
      </c>
      <c r="P18" s="90">
        <v>-3.9991895920342524E-2</v>
      </c>
      <c r="Q18" s="30">
        <f t="shared" si="1"/>
        <v>-4319.0087321969768</v>
      </c>
      <c r="R18" s="30">
        <f>+N18+Q18</f>
        <v>103678.09</v>
      </c>
      <c r="S18" s="31">
        <f>+R18/I18</f>
        <v>2325.6637505607896</v>
      </c>
      <c r="T18" s="126"/>
      <c r="U18" s="49" t="s">
        <v>17</v>
      </c>
      <c r="V18" s="6"/>
      <c r="W18" s="6"/>
    </row>
    <row r="19" spans="1:24" ht="20" customHeight="1" x14ac:dyDescent="0.35">
      <c r="A19" s="9">
        <v>9</v>
      </c>
      <c r="B19" s="29">
        <f t="shared" si="2"/>
        <v>9</v>
      </c>
      <c r="C19" s="42">
        <v>202</v>
      </c>
      <c r="D19" s="54" t="s">
        <v>27</v>
      </c>
      <c r="E19" s="132" t="s">
        <v>15</v>
      </c>
      <c r="F19" s="61" t="s">
        <v>18</v>
      </c>
      <c r="G19" s="43">
        <v>63.67</v>
      </c>
      <c r="H19" s="43"/>
      <c r="I19" s="27">
        <f>G19+H19</f>
        <v>63.67</v>
      </c>
      <c r="J19" s="28">
        <f t="shared" si="3"/>
        <v>2550.04837506073</v>
      </c>
      <c r="K19" s="82">
        <v>162361.58004011668</v>
      </c>
      <c r="L19" s="93">
        <v>-0.05</v>
      </c>
      <c r="M19" s="28">
        <f>+K19*L19</f>
        <v>-8118.0790020058339</v>
      </c>
      <c r="N19" s="27">
        <f>+K19+M19</f>
        <v>154243.50103811084</v>
      </c>
      <c r="O19" s="94">
        <f>+N19/I19</f>
        <v>2422.5459563076934</v>
      </c>
      <c r="P19" s="88">
        <v>-2.5000000000000001E-2</v>
      </c>
      <c r="Q19" s="28">
        <f t="shared" si="1"/>
        <v>-3856.0875259527711</v>
      </c>
      <c r="R19" s="27">
        <f>+N19*(1+P19)</f>
        <v>150387.41351215806</v>
      </c>
      <c r="S19" s="27">
        <f>+R19/I19</f>
        <v>2361.982307400001</v>
      </c>
      <c r="T19" s="128"/>
      <c r="U19" s="66" t="s">
        <v>11</v>
      </c>
      <c r="V19" s="6"/>
      <c r="W19" s="6"/>
    </row>
    <row r="20" spans="1:24" ht="20" customHeight="1" x14ac:dyDescent="0.35">
      <c r="A20" s="9">
        <v>6</v>
      </c>
      <c r="B20" s="32">
        <f t="shared" si="2"/>
        <v>10</v>
      </c>
      <c r="C20" s="49">
        <v>203</v>
      </c>
      <c r="D20" s="53" t="s">
        <v>27</v>
      </c>
      <c r="E20" s="131" t="s">
        <v>9</v>
      </c>
      <c r="F20" s="60" t="s">
        <v>10</v>
      </c>
      <c r="G20" s="31">
        <v>47.73</v>
      </c>
      <c r="H20" s="33"/>
      <c r="I20" s="31">
        <f>G20+H20</f>
        <v>47.73</v>
      </c>
      <c r="J20" s="31">
        <f t="shared" si="3"/>
        <v>2550.04837506073</v>
      </c>
      <c r="K20" s="83">
        <v>121713.80894164863</v>
      </c>
      <c r="L20" s="95">
        <v>-0.05</v>
      </c>
      <c r="M20" s="30">
        <f>+K20*L20</f>
        <v>-6085.690447082432</v>
      </c>
      <c r="N20" s="30">
        <f>+K20+M20</f>
        <v>115628.1184945662</v>
      </c>
      <c r="O20" s="96">
        <f>N20/I20</f>
        <v>2422.5459563076934</v>
      </c>
      <c r="P20" s="90">
        <v>-9.3074097876185546E-3</v>
      </c>
      <c r="Q20" s="30">
        <f t="shared" si="1"/>
        <v>-1076.1982818002434</v>
      </c>
      <c r="R20" s="30">
        <f>+N20+Q20</f>
        <v>114551.92021276595</v>
      </c>
      <c r="S20" s="31">
        <v>2400</v>
      </c>
      <c r="T20" s="126"/>
      <c r="U20" s="49" t="s">
        <v>17</v>
      </c>
      <c r="V20" s="6"/>
      <c r="W20" s="6"/>
    </row>
    <row r="21" spans="1:24" ht="20" customHeight="1" x14ac:dyDescent="0.35">
      <c r="A21" s="9">
        <v>7</v>
      </c>
      <c r="B21" s="32">
        <f t="shared" si="2"/>
        <v>11</v>
      </c>
      <c r="C21" s="49">
        <v>204</v>
      </c>
      <c r="D21" s="53" t="s">
        <v>27</v>
      </c>
      <c r="E21" s="131" t="s">
        <v>9</v>
      </c>
      <c r="F21" s="60" t="s">
        <v>10</v>
      </c>
      <c r="G21" s="31">
        <v>44.95</v>
      </c>
      <c r="H21" s="33"/>
      <c r="I21" s="31">
        <f>G21+H21</f>
        <v>44.95</v>
      </c>
      <c r="J21" s="31">
        <f t="shared" si="3"/>
        <v>2550.04837506073</v>
      </c>
      <c r="K21" s="83">
        <v>114624.67445897982</v>
      </c>
      <c r="L21" s="95">
        <v>-3.2996337628276869E-2</v>
      </c>
      <c r="M21" s="30">
        <f>+K21*L21</f>
        <v>-3782.1944589798222</v>
      </c>
      <c r="N21" s="30">
        <f>+K21+M21</f>
        <v>110842.48</v>
      </c>
      <c r="O21" s="96">
        <f>N21/I21</f>
        <v>2465.9061179087871</v>
      </c>
      <c r="P21" s="89">
        <v>0</v>
      </c>
      <c r="Q21" s="30">
        <f t="shared" si="1"/>
        <v>0</v>
      </c>
      <c r="R21" s="30">
        <f>+N21+Q21</f>
        <v>110842.48</v>
      </c>
      <c r="S21" s="31">
        <f>+R21/I21</f>
        <v>2465.9061179087871</v>
      </c>
      <c r="T21" s="126"/>
      <c r="U21" s="49" t="s">
        <v>17</v>
      </c>
      <c r="V21" s="6"/>
      <c r="W21" s="6"/>
    </row>
    <row r="22" spans="1:24" ht="20" customHeight="1" x14ac:dyDescent="0.35">
      <c r="A22" s="9">
        <v>10</v>
      </c>
      <c r="B22" s="32">
        <f t="shared" si="2"/>
        <v>12</v>
      </c>
      <c r="C22" s="49">
        <v>301</v>
      </c>
      <c r="D22" s="53" t="s">
        <v>14</v>
      </c>
      <c r="E22" s="131" t="s">
        <v>15</v>
      </c>
      <c r="F22" s="60" t="s">
        <v>16</v>
      </c>
      <c r="G22" s="31">
        <v>42.05</v>
      </c>
      <c r="H22" s="33"/>
      <c r="I22" s="31">
        <v>42.05</v>
      </c>
      <c r="J22" s="31">
        <f t="shared" si="3"/>
        <v>2550.04837506073</v>
      </c>
      <c r="K22" s="83">
        <v>107229.53417130369</v>
      </c>
      <c r="L22" s="95">
        <v>-0.05</v>
      </c>
      <c r="M22" s="30">
        <f>+K22*L22</f>
        <v>-5361.4767085651847</v>
      </c>
      <c r="N22" s="30">
        <f>+K22+M22</f>
        <v>101868.05746273851</v>
      </c>
      <c r="O22" s="96">
        <f>N22/I22</f>
        <v>2422.5459563076934</v>
      </c>
      <c r="P22" s="90">
        <v>-1.8338010061905895E-2</v>
      </c>
      <c r="Q22" s="30">
        <f t="shared" si="1"/>
        <v>-1868.0574627385067</v>
      </c>
      <c r="R22" s="30">
        <f>+N22+Q22</f>
        <v>100000</v>
      </c>
      <c r="S22" s="31">
        <f>+R22/I22</f>
        <v>2378.1212841854936</v>
      </c>
      <c r="T22" s="126"/>
      <c r="U22" s="49" t="s">
        <v>17</v>
      </c>
      <c r="V22" s="6"/>
      <c r="W22" s="6"/>
    </row>
    <row r="23" spans="1:24" ht="20" customHeight="1" x14ac:dyDescent="0.35">
      <c r="A23" s="9">
        <v>9</v>
      </c>
      <c r="B23" s="29">
        <f t="shared" si="2"/>
        <v>13</v>
      </c>
      <c r="C23" s="42">
        <v>302</v>
      </c>
      <c r="D23" s="54" t="s">
        <v>27</v>
      </c>
      <c r="E23" s="132" t="s">
        <v>15</v>
      </c>
      <c r="F23" s="61" t="s">
        <v>18</v>
      </c>
      <c r="G23" s="43">
        <v>63.67</v>
      </c>
      <c r="H23" s="43"/>
      <c r="I23" s="27">
        <f t="shared" ref="I23:I37" si="4">G23+H23</f>
        <v>63.67</v>
      </c>
      <c r="J23" s="28">
        <f t="shared" si="3"/>
        <v>2550.04837506073</v>
      </c>
      <c r="K23" s="82">
        <v>162361.58004011668</v>
      </c>
      <c r="L23" s="93">
        <v>-0.05</v>
      </c>
      <c r="M23" s="28">
        <f>+K23*L23</f>
        <v>-8118.0790020058339</v>
      </c>
      <c r="N23" s="27">
        <f>+K23+M23</f>
        <v>154243.50103811084</v>
      </c>
      <c r="O23" s="94">
        <f>N23/I23</f>
        <v>2422.5459563076934</v>
      </c>
      <c r="P23" s="88">
        <v>-2.5000000000000001E-2</v>
      </c>
      <c r="Q23" s="28">
        <f t="shared" si="1"/>
        <v>-3856.0875259527711</v>
      </c>
      <c r="R23" s="27">
        <f>+N23+Q23</f>
        <v>150387.41351215806</v>
      </c>
      <c r="S23" s="27">
        <f>+R23/I23</f>
        <v>2361.982307400001</v>
      </c>
      <c r="T23" s="128"/>
      <c r="U23" s="66" t="s">
        <v>11</v>
      </c>
      <c r="V23" s="6"/>
      <c r="W23" s="6"/>
    </row>
    <row r="24" spans="1:24" ht="20" customHeight="1" x14ac:dyDescent="0.35">
      <c r="A24" s="9">
        <v>6</v>
      </c>
      <c r="B24" s="32">
        <f t="shared" si="2"/>
        <v>14</v>
      </c>
      <c r="C24" s="49">
        <v>303</v>
      </c>
      <c r="D24" s="53" t="s">
        <v>27</v>
      </c>
      <c r="E24" s="131" t="s">
        <v>9</v>
      </c>
      <c r="F24" s="60" t="s">
        <v>10</v>
      </c>
      <c r="G24" s="31">
        <v>47.73</v>
      </c>
      <c r="H24" s="33"/>
      <c r="I24" s="31">
        <f t="shared" si="4"/>
        <v>47.73</v>
      </c>
      <c r="J24" s="31">
        <f t="shared" si="3"/>
        <v>2550.04837506073</v>
      </c>
      <c r="K24" s="83">
        <v>121713.80894164863</v>
      </c>
      <c r="L24" s="95">
        <v>-0.05</v>
      </c>
      <c r="M24" s="30">
        <f>+K24*L24</f>
        <v>-6085.690447082432</v>
      </c>
      <c r="N24" s="30">
        <f>+K24+M24</f>
        <v>115628.1184945662</v>
      </c>
      <c r="O24" s="96">
        <f>N24/I24</f>
        <v>2422.5459563076934</v>
      </c>
      <c r="P24" s="90">
        <v>-9.3067197544754714E-3</v>
      </c>
      <c r="Q24" s="30">
        <f t="shared" si="1"/>
        <v>-1076.1184945662098</v>
      </c>
      <c r="R24" s="30">
        <f>+N24+Q24</f>
        <v>114551.99999999999</v>
      </c>
      <c r="S24" s="31">
        <f>+R24/I24</f>
        <v>2400</v>
      </c>
      <c r="T24" s="126"/>
      <c r="U24" s="49" t="s">
        <v>17</v>
      </c>
      <c r="V24" s="6"/>
      <c r="W24" s="6"/>
    </row>
    <row r="25" spans="1:24" ht="20" customHeight="1" x14ac:dyDescent="0.35">
      <c r="A25" s="9">
        <v>7</v>
      </c>
      <c r="B25" s="32">
        <f t="shared" si="2"/>
        <v>15</v>
      </c>
      <c r="C25" s="49">
        <v>304</v>
      </c>
      <c r="D25" s="53" t="s">
        <v>27</v>
      </c>
      <c r="E25" s="131" t="s">
        <v>9</v>
      </c>
      <c r="F25" s="60" t="s">
        <v>10</v>
      </c>
      <c r="G25" s="31">
        <v>44.95</v>
      </c>
      <c r="H25" s="33"/>
      <c r="I25" s="31">
        <f t="shared" si="4"/>
        <v>44.95</v>
      </c>
      <c r="J25" s="31">
        <f t="shared" si="3"/>
        <v>2550.04837506073</v>
      </c>
      <c r="K25" s="83">
        <v>114624.67445897982</v>
      </c>
      <c r="L25" s="95">
        <f>M25/K25</f>
        <v>4.6895012495270588E-2</v>
      </c>
      <c r="M25" s="30">
        <f>+N25-K25</f>
        <v>5375.3255410201818</v>
      </c>
      <c r="N25" s="30">
        <v>120000</v>
      </c>
      <c r="O25" s="96">
        <f>N25/I25</f>
        <v>2669.6329254727475</v>
      </c>
      <c r="P25" s="89">
        <v>0</v>
      </c>
      <c r="Q25" s="30">
        <v>0</v>
      </c>
      <c r="R25" s="30">
        <v>120000</v>
      </c>
      <c r="S25" s="31">
        <f>+R25/I25</f>
        <v>2669.6329254727475</v>
      </c>
      <c r="T25" s="126"/>
      <c r="U25" s="49" t="s">
        <v>17</v>
      </c>
      <c r="V25" s="6"/>
      <c r="W25" s="6"/>
    </row>
    <row r="26" spans="1:24" ht="20" customHeight="1" x14ac:dyDescent="0.35">
      <c r="A26" s="9">
        <v>8</v>
      </c>
      <c r="B26" s="32">
        <f t="shared" si="2"/>
        <v>16</v>
      </c>
      <c r="C26" s="49">
        <v>401</v>
      </c>
      <c r="D26" s="53" t="s">
        <v>14</v>
      </c>
      <c r="E26" s="131" t="s">
        <v>15</v>
      </c>
      <c r="F26" s="60" t="s">
        <v>16</v>
      </c>
      <c r="G26" s="31">
        <v>44.58</v>
      </c>
      <c r="H26" s="33"/>
      <c r="I26" s="31">
        <f t="shared" si="4"/>
        <v>44.58</v>
      </c>
      <c r="J26" s="31">
        <f t="shared" si="3"/>
        <v>2550.04837506073</v>
      </c>
      <c r="K26" s="83">
        <v>113681.15656020734</v>
      </c>
      <c r="L26" s="95">
        <f>M26/K26</f>
        <v>-8.018616538182457E-4</v>
      </c>
      <c r="M26" s="30">
        <f>+N26-K26</f>
        <v>-91.156560207338771</v>
      </c>
      <c r="N26" s="30">
        <v>113590</v>
      </c>
      <c r="O26" s="96">
        <f>N26/I26</f>
        <v>2548.0035890533873</v>
      </c>
      <c r="P26" s="89">
        <v>0</v>
      </c>
      <c r="Q26" s="30">
        <v>0</v>
      </c>
      <c r="R26" s="30">
        <v>113590</v>
      </c>
      <c r="S26" s="31">
        <f>+R26/I26</f>
        <v>2548.0035890533873</v>
      </c>
      <c r="T26" s="126"/>
      <c r="U26" s="49" t="s">
        <v>17</v>
      </c>
      <c r="V26" s="6"/>
      <c r="W26" s="6"/>
    </row>
    <row r="27" spans="1:24" ht="20" customHeight="1" x14ac:dyDescent="0.35">
      <c r="A27" s="9">
        <v>9</v>
      </c>
      <c r="B27" s="29">
        <f t="shared" si="2"/>
        <v>17</v>
      </c>
      <c r="C27" s="42">
        <v>402</v>
      </c>
      <c r="D27" s="54" t="s">
        <v>27</v>
      </c>
      <c r="E27" s="132" t="s">
        <v>15</v>
      </c>
      <c r="F27" s="61" t="s">
        <v>18</v>
      </c>
      <c r="G27" s="43">
        <v>63.67</v>
      </c>
      <c r="H27" s="43"/>
      <c r="I27" s="27">
        <f t="shared" si="4"/>
        <v>63.67</v>
      </c>
      <c r="J27" s="28">
        <f t="shared" si="3"/>
        <v>2550.04837506073</v>
      </c>
      <c r="K27" s="82">
        <v>162361.58004011668</v>
      </c>
      <c r="L27" s="93">
        <v>-0.05</v>
      </c>
      <c r="M27" s="28">
        <f>+K27*L27</f>
        <v>-8118.0790020058339</v>
      </c>
      <c r="N27" s="27">
        <f>+K27+M27</f>
        <v>154243.50103811084</v>
      </c>
      <c r="O27" s="94">
        <f>+N27/I27</f>
        <v>2422.5459563076934</v>
      </c>
      <c r="P27" s="88">
        <v>-2.5000000000000001E-2</v>
      </c>
      <c r="Q27" s="28">
        <f>+N27*P27</f>
        <v>-3856.0875259527711</v>
      </c>
      <c r="R27" s="27">
        <f>+N27*(1+P27)</f>
        <v>150387.41351215806</v>
      </c>
      <c r="S27" s="27">
        <f>+R27/I27</f>
        <v>2361.982307400001</v>
      </c>
      <c r="T27" s="128"/>
      <c r="U27" s="66" t="s">
        <v>11</v>
      </c>
      <c r="V27" s="6"/>
      <c r="W27" s="6"/>
    </row>
    <row r="28" spans="1:24" ht="20" customHeight="1" x14ac:dyDescent="0.35">
      <c r="A28" s="9">
        <v>6</v>
      </c>
      <c r="B28" s="32">
        <f t="shared" si="2"/>
        <v>18</v>
      </c>
      <c r="C28" s="49">
        <v>403</v>
      </c>
      <c r="D28" s="53" t="s">
        <v>27</v>
      </c>
      <c r="E28" s="131" t="s">
        <v>9</v>
      </c>
      <c r="F28" s="60" t="s">
        <v>10</v>
      </c>
      <c r="G28" s="31">
        <v>47.73</v>
      </c>
      <c r="H28" s="33"/>
      <c r="I28" s="31">
        <f t="shared" si="4"/>
        <v>47.73</v>
      </c>
      <c r="J28" s="31">
        <f t="shared" si="3"/>
        <v>2550.04837506073</v>
      </c>
      <c r="K28" s="83">
        <v>121713.80894164863</v>
      </c>
      <c r="L28" s="95">
        <v>-0.05</v>
      </c>
      <c r="M28" s="30">
        <f>+K28*L28</f>
        <v>-6085.690447082432</v>
      </c>
      <c r="N28" s="30">
        <f>+K28+M28</f>
        <v>115628.1184945662</v>
      </c>
      <c r="O28" s="96">
        <f>N28/I28</f>
        <v>2422.5459563076934</v>
      </c>
      <c r="P28" s="90">
        <v>-9.1916383600634741E-2</v>
      </c>
      <c r="Q28" s="30">
        <f>+N28*P28</f>
        <v>-10628.118494566195</v>
      </c>
      <c r="R28" s="30">
        <f>+N28+Q28</f>
        <v>105000</v>
      </c>
      <c r="S28" s="31">
        <f>+R28/I28</f>
        <v>2199.8742928975489</v>
      </c>
      <c r="T28" s="126"/>
      <c r="U28" s="49" t="s">
        <v>17</v>
      </c>
      <c r="V28" s="6"/>
      <c r="W28" s="6"/>
    </row>
    <row r="29" spans="1:24" ht="20" customHeight="1" x14ac:dyDescent="0.35">
      <c r="A29" s="17">
        <v>7</v>
      </c>
      <c r="B29" s="29">
        <f t="shared" si="2"/>
        <v>19</v>
      </c>
      <c r="C29" s="42">
        <v>404</v>
      </c>
      <c r="D29" s="58" t="s">
        <v>27</v>
      </c>
      <c r="E29" s="140" t="s">
        <v>9</v>
      </c>
      <c r="F29" s="65" t="s">
        <v>10</v>
      </c>
      <c r="G29" s="27">
        <v>44.95</v>
      </c>
      <c r="H29" s="35"/>
      <c r="I29" s="27">
        <f t="shared" si="4"/>
        <v>44.95</v>
      </c>
      <c r="J29" s="27">
        <f t="shared" si="3"/>
        <v>2550.04837506073</v>
      </c>
      <c r="K29" s="84">
        <v>114624.67445897982</v>
      </c>
      <c r="L29" s="141">
        <v>0</v>
      </c>
      <c r="M29" s="28">
        <f>+K29*L29</f>
        <v>0</v>
      </c>
      <c r="N29" s="28">
        <f>+K29+M29</f>
        <v>114624.67445897982</v>
      </c>
      <c r="O29" s="99">
        <f>N29/I29</f>
        <v>2550.04837506073</v>
      </c>
      <c r="P29" s="142">
        <v>0</v>
      </c>
      <c r="Q29" s="28">
        <f t="shared" ref="Q29:Q30" si="5">+N29*P29</f>
        <v>0</v>
      </c>
      <c r="R29" s="28">
        <f t="shared" ref="R29:R30" si="6">+N29+Q29</f>
        <v>114624.67445897982</v>
      </c>
      <c r="S29" s="27">
        <f>+R29/I29</f>
        <v>2550.04837506073</v>
      </c>
      <c r="T29" s="128"/>
      <c r="U29" s="42" t="s">
        <v>11</v>
      </c>
      <c r="V29" s="6"/>
      <c r="W29" s="6"/>
      <c r="X29" s="18"/>
    </row>
    <row r="30" spans="1:24" ht="20" customHeight="1" x14ac:dyDescent="0.35">
      <c r="A30" s="9">
        <v>8</v>
      </c>
      <c r="B30" s="150">
        <f t="shared" si="2"/>
        <v>20</v>
      </c>
      <c r="C30" s="151">
        <v>501</v>
      </c>
      <c r="D30" s="152" t="s">
        <v>14</v>
      </c>
      <c r="E30" s="153" t="s">
        <v>15</v>
      </c>
      <c r="F30" s="144" t="s">
        <v>16</v>
      </c>
      <c r="G30" s="154">
        <v>44.58</v>
      </c>
      <c r="H30" s="154"/>
      <c r="I30" s="143">
        <f t="shared" si="4"/>
        <v>44.58</v>
      </c>
      <c r="J30" s="155">
        <f t="shared" si="3"/>
        <v>2550.04837506073</v>
      </c>
      <c r="K30" s="156">
        <v>113681.15656020734</v>
      </c>
      <c r="L30" s="157">
        <v>7.2029830146826956E-3</v>
      </c>
      <c r="M30" s="155">
        <f>+K30*L30</f>
        <v>818.8434397926577</v>
      </c>
      <c r="N30" s="143">
        <f>+K30+M30</f>
        <v>114500</v>
      </c>
      <c r="O30" s="158">
        <f>N30/I30</f>
        <v>2568.4163301929116</v>
      </c>
      <c r="P30" s="159">
        <v>0</v>
      </c>
      <c r="Q30" s="155">
        <f t="shared" si="5"/>
        <v>0</v>
      </c>
      <c r="R30" s="143">
        <f t="shared" si="6"/>
        <v>114500</v>
      </c>
      <c r="S30" s="143">
        <f>+R30/I30</f>
        <v>2568.4163301929116</v>
      </c>
      <c r="T30" s="128"/>
      <c r="U30" s="138" t="s">
        <v>19</v>
      </c>
      <c r="V30" s="6"/>
      <c r="W30" s="6"/>
    </row>
    <row r="31" spans="1:24" ht="20" customHeight="1" x14ac:dyDescent="0.35">
      <c r="A31" s="9">
        <v>9</v>
      </c>
      <c r="B31" s="32">
        <f t="shared" si="2"/>
        <v>21</v>
      </c>
      <c r="C31" s="49">
        <v>502</v>
      </c>
      <c r="D31" s="145" t="s">
        <v>27</v>
      </c>
      <c r="E31" s="146" t="s">
        <v>15</v>
      </c>
      <c r="F31" s="122" t="s">
        <v>18</v>
      </c>
      <c r="G31" s="31">
        <v>63.67</v>
      </c>
      <c r="H31" s="31"/>
      <c r="I31" s="31">
        <f t="shared" si="4"/>
        <v>63.67</v>
      </c>
      <c r="J31" s="31">
        <f t="shared" si="3"/>
        <v>2550.04837506073</v>
      </c>
      <c r="K31" s="83">
        <v>162361.58004011668</v>
      </c>
      <c r="L31" s="147">
        <v>-0.05</v>
      </c>
      <c r="M31" s="30">
        <f>+K31*L31</f>
        <v>-8118.0790020058339</v>
      </c>
      <c r="N31" s="31">
        <f>+K31+M31</f>
        <v>154243.50103811084</v>
      </c>
      <c r="O31" s="148">
        <f>+N31/I31</f>
        <v>2422.5459563076934</v>
      </c>
      <c r="P31" s="149">
        <v>-9.3067197544754714E-3</v>
      </c>
      <c r="Q31" s="30">
        <f t="shared" ref="Q31:Q37" si="7">+N31*P31</f>
        <v>-1435.5010381108441</v>
      </c>
      <c r="R31" s="31">
        <f>+N31*(1+P31)</f>
        <v>152808</v>
      </c>
      <c r="S31" s="31">
        <f>+R31/I31</f>
        <v>2400</v>
      </c>
      <c r="T31" s="128"/>
      <c r="U31" s="49" t="s">
        <v>17</v>
      </c>
      <c r="V31" s="6"/>
      <c r="W31" s="6"/>
    </row>
    <row r="32" spans="1:24" ht="20" customHeight="1" x14ac:dyDescent="0.35">
      <c r="A32" s="9">
        <v>6</v>
      </c>
      <c r="B32" s="32">
        <f t="shared" si="2"/>
        <v>22</v>
      </c>
      <c r="C32" s="49">
        <v>503</v>
      </c>
      <c r="D32" s="53" t="s">
        <v>27</v>
      </c>
      <c r="E32" s="131" t="s">
        <v>9</v>
      </c>
      <c r="F32" s="60" t="s">
        <v>10</v>
      </c>
      <c r="G32" s="31">
        <v>47.73</v>
      </c>
      <c r="H32" s="33"/>
      <c r="I32" s="31">
        <f t="shared" si="4"/>
        <v>47.73</v>
      </c>
      <c r="J32" s="31">
        <f t="shared" si="3"/>
        <v>2550.04837506073</v>
      </c>
      <c r="K32" s="83">
        <v>121713.80894164863</v>
      </c>
      <c r="L32" s="95">
        <v>-0.05</v>
      </c>
      <c r="M32" s="30">
        <f>+K32*L32</f>
        <v>-6085.690447082432</v>
      </c>
      <c r="N32" s="30">
        <f>+K32+M32</f>
        <v>115628.1184945662</v>
      </c>
      <c r="O32" s="96">
        <f>N32/I32</f>
        <v>2422.5459563076934</v>
      </c>
      <c r="P32" s="90">
        <v>-3.1377475840677065E-2</v>
      </c>
      <c r="Q32" s="30">
        <f t="shared" si="7"/>
        <v>-3628.1184945661957</v>
      </c>
      <c r="R32" s="30">
        <f>+N32+Q32</f>
        <v>112000</v>
      </c>
      <c r="S32" s="31">
        <f>+R32/I32</f>
        <v>2346.5325790907186</v>
      </c>
      <c r="T32" s="126"/>
      <c r="U32" s="180" t="s">
        <v>17</v>
      </c>
      <c r="V32" s="6"/>
      <c r="W32" s="6"/>
    </row>
    <row r="33" spans="1:24" ht="20" customHeight="1" x14ac:dyDescent="0.35">
      <c r="A33" s="9">
        <v>7</v>
      </c>
      <c r="B33" s="29">
        <f t="shared" si="2"/>
        <v>23</v>
      </c>
      <c r="C33" s="42">
        <v>504</v>
      </c>
      <c r="D33" s="54" t="s">
        <v>27</v>
      </c>
      <c r="E33" s="132" t="s">
        <v>9</v>
      </c>
      <c r="F33" s="61" t="s">
        <v>10</v>
      </c>
      <c r="G33" s="43">
        <v>44.95</v>
      </c>
      <c r="H33" s="43"/>
      <c r="I33" s="27">
        <f t="shared" si="4"/>
        <v>44.95</v>
      </c>
      <c r="J33" s="28">
        <f t="shared" si="3"/>
        <v>2550.04837506073</v>
      </c>
      <c r="K33" s="82">
        <v>114624.67445897982</v>
      </c>
      <c r="L33" s="93">
        <v>-0.05</v>
      </c>
      <c r="M33" s="28">
        <f>+K33*L33</f>
        <v>-5731.2337229489913</v>
      </c>
      <c r="N33" s="27">
        <f>+K33+M33</f>
        <v>108893.44073603083</v>
      </c>
      <c r="O33" s="94">
        <f>+N33/I33</f>
        <v>2422.5459563076934</v>
      </c>
      <c r="P33" s="88">
        <v>0</v>
      </c>
      <c r="Q33" s="28">
        <f t="shared" si="7"/>
        <v>0</v>
      </c>
      <c r="R33" s="27">
        <f>+N33*(1+P33)</f>
        <v>108893.44073603083</v>
      </c>
      <c r="S33" s="27">
        <f>+R33/I33</f>
        <v>2422.5459563076934</v>
      </c>
      <c r="T33" s="128"/>
      <c r="U33" s="171" t="s">
        <v>11</v>
      </c>
      <c r="V33" s="6"/>
      <c r="W33" s="6"/>
      <c r="X33" s="18"/>
    </row>
    <row r="34" spans="1:24" ht="20" customHeight="1" x14ac:dyDescent="0.35">
      <c r="A34" s="9">
        <v>11</v>
      </c>
      <c r="B34" s="32">
        <f t="shared" si="2"/>
        <v>24</v>
      </c>
      <c r="C34" s="49">
        <v>601</v>
      </c>
      <c r="D34" s="53" t="s">
        <v>14</v>
      </c>
      <c r="E34" s="131" t="s">
        <v>15</v>
      </c>
      <c r="F34" s="60" t="s">
        <v>16</v>
      </c>
      <c r="G34" s="31">
        <v>40.020000000000003</v>
      </c>
      <c r="H34" s="33">
        <v>8.64</v>
      </c>
      <c r="I34" s="31">
        <f t="shared" si="4"/>
        <v>48.660000000000004</v>
      </c>
      <c r="J34" s="31">
        <f t="shared" si="3"/>
        <v>2550.04837506073</v>
      </c>
      <c r="K34" s="83">
        <v>124085.35393045514</v>
      </c>
      <c r="L34" s="95">
        <v>-0.05</v>
      </c>
      <c r="M34" s="30">
        <f>+K34*L34</f>
        <v>-6204.2676965227574</v>
      </c>
      <c r="N34" s="30">
        <f>+K34+M34</f>
        <v>117881.08623393238</v>
      </c>
      <c r="O34" s="96">
        <f>N34/I34</f>
        <v>2422.5459563076938</v>
      </c>
      <c r="P34" s="90">
        <v>-8.7401235164036896E-3</v>
      </c>
      <c r="Q34" s="30">
        <f t="shared" si="7"/>
        <v>-1030.2952539324037</v>
      </c>
      <c r="R34" s="30">
        <f>+N34+Q34</f>
        <v>116850.79097999998</v>
      </c>
      <c r="S34" s="31">
        <f>+R34/I34</f>
        <v>2401.3726054254003</v>
      </c>
      <c r="T34" s="126"/>
      <c r="U34" s="49" t="s">
        <v>17</v>
      </c>
      <c r="V34" s="6"/>
      <c r="W34" s="6"/>
    </row>
    <row r="35" spans="1:24" ht="20" customHeight="1" x14ac:dyDescent="0.35">
      <c r="A35" s="9">
        <v>12</v>
      </c>
      <c r="B35" s="32">
        <f t="shared" si="2"/>
        <v>25</v>
      </c>
      <c r="C35" s="49">
        <v>602</v>
      </c>
      <c r="D35" s="53" t="s">
        <v>27</v>
      </c>
      <c r="E35" s="131" t="s">
        <v>15</v>
      </c>
      <c r="F35" s="60" t="s">
        <v>18</v>
      </c>
      <c r="G35" s="31">
        <v>62.73</v>
      </c>
      <c r="H35" s="33"/>
      <c r="I35" s="31">
        <f t="shared" si="4"/>
        <v>62.73</v>
      </c>
      <c r="J35" s="31">
        <f t="shared" si="3"/>
        <v>2550.04837506073</v>
      </c>
      <c r="K35" s="83">
        <v>159964.53456755957</v>
      </c>
      <c r="L35" s="95">
        <v>1.8889658514676826E-2</v>
      </c>
      <c r="M35" s="30">
        <f>+K35*L35</f>
        <v>3021.6754324404169</v>
      </c>
      <c r="N35" s="30">
        <f>+K35+M35</f>
        <v>162986.21</v>
      </c>
      <c r="O35" s="96">
        <f>N35/I35</f>
        <v>2598.2179180615335</v>
      </c>
      <c r="P35" s="90"/>
      <c r="Q35" s="30">
        <f t="shared" si="7"/>
        <v>0</v>
      </c>
      <c r="R35" s="30">
        <f>+N35+Q35</f>
        <v>162986.21</v>
      </c>
      <c r="S35" s="31">
        <f>+R35/I35</f>
        <v>2598.2179180615335</v>
      </c>
      <c r="T35" s="126"/>
      <c r="U35" s="49" t="s">
        <v>17</v>
      </c>
      <c r="V35" s="6"/>
      <c r="W35" s="6"/>
    </row>
    <row r="36" spans="1:24" ht="20" customHeight="1" x14ac:dyDescent="0.35">
      <c r="A36" s="9">
        <v>13</v>
      </c>
      <c r="B36" s="29">
        <f t="shared" si="2"/>
        <v>26</v>
      </c>
      <c r="C36" s="42">
        <v>603</v>
      </c>
      <c r="D36" s="54" t="s">
        <v>20</v>
      </c>
      <c r="E36" s="132" t="s">
        <v>9</v>
      </c>
      <c r="F36" s="61" t="s">
        <v>18</v>
      </c>
      <c r="G36" s="43">
        <v>78.19</v>
      </c>
      <c r="H36" s="43">
        <v>14.34</v>
      </c>
      <c r="I36" s="27">
        <f t="shared" si="4"/>
        <v>92.53</v>
      </c>
      <c r="J36" s="28">
        <f t="shared" si="3"/>
        <v>2550.04837506073</v>
      </c>
      <c r="K36" s="82">
        <v>235955.97614436934</v>
      </c>
      <c r="L36" s="93">
        <v>-0.05</v>
      </c>
      <c r="M36" s="28">
        <f>+K36*L36</f>
        <v>-11797.798807218467</v>
      </c>
      <c r="N36" s="137">
        <f>+K36+M36</f>
        <v>224158.17733715088</v>
      </c>
      <c r="O36" s="172">
        <f>+N36/I36</f>
        <v>2422.5459563076934</v>
      </c>
      <c r="P36" s="173">
        <v>-0.1</v>
      </c>
      <c r="Q36" s="174">
        <f t="shared" si="7"/>
        <v>-22415.817733715088</v>
      </c>
      <c r="R36" s="137">
        <f>+N36*(1+P36)</f>
        <v>201742.35960343579</v>
      </c>
      <c r="S36" s="27">
        <f>+R36/I36</f>
        <v>2180.2913606769239</v>
      </c>
      <c r="T36" s="128"/>
      <c r="U36" s="66" t="s">
        <v>11</v>
      </c>
      <c r="V36" s="6"/>
      <c r="W36" s="6"/>
    </row>
    <row r="37" spans="1:24" ht="20" customHeight="1" thickBot="1" x14ac:dyDescent="0.4">
      <c r="A37" s="9">
        <v>14</v>
      </c>
      <c r="B37" s="44">
        <f t="shared" si="2"/>
        <v>27</v>
      </c>
      <c r="C37" s="45">
        <v>604</v>
      </c>
      <c r="D37" s="55" t="s">
        <v>20</v>
      </c>
      <c r="E37" s="133" t="s">
        <v>9</v>
      </c>
      <c r="F37" s="62" t="s">
        <v>18</v>
      </c>
      <c r="G37" s="46">
        <v>76.98</v>
      </c>
      <c r="H37" s="46">
        <v>14.3</v>
      </c>
      <c r="I37" s="39">
        <f t="shared" si="4"/>
        <v>91.28</v>
      </c>
      <c r="J37" s="40">
        <f t="shared" si="3"/>
        <v>2550.04837506073</v>
      </c>
      <c r="K37" s="85">
        <v>232768.41567554342</v>
      </c>
      <c r="L37" s="97">
        <v>-0.05</v>
      </c>
      <c r="M37" s="40">
        <f>+K37*L37</f>
        <v>-11638.420783777172</v>
      </c>
      <c r="N37" s="175">
        <f>+K37+M37</f>
        <v>221129.99489176626</v>
      </c>
      <c r="O37" s="176">
        <f>+N37/I37</f>
        <v>2422.5459563076934</v>
      </c>
      <c r="P37" s="177">
        <v>-0.1</v>
      </c>
      <c r="Q37" s="178">
        <f t="shared" si="7"/>
        <v>-22112.999489176626</v>
      </c>
      <c r="R37" s="175">
        <f>+N37*(1+P37)</f>
        <v>199016.99540258964</v>
      </c>
      <c r="S37" s="39">
        <f>+R37/I37</f>
        <v>2180.2913606769243</v>
      </c>
      <c r="T37" s="128"/>
      <c r="U37" s="124" t="s">
        <v>11</v>
      </c>
      <c r="V37" s="6"/>
      <c r="W37" s="6"/>
    </row>
    <row r="38" spans="1:24" ht="20" customHeight="1" x14ac:dyDescent="0.35">
      <c r="A38" s="21"/>
      <c r="B38" s="47">
        <f t="shared" si="2"/>
        <v>28</v>
      </c>
      <c r="C38" s="50" t="s">
        <v>31</v>
      </c>
      <c r="D38" s="56" t="s">
        <v>42</v>
      </c>
      <c r="E38" s="134" t="s">
        <v>23</v>
      </c>
      <c r="F38" s="63" t="s">
        <v>51</v>
      </c>
      <c r="G38" s="37">
        <v>15.6</v>
      </c>
      <c r="H38" s="48"/>
      <c r="I38" s="37">
        <f>SUM(G38:H38)</f>
        <v>15.6</v>
      </c>
      <c r="J38" s="37">
        <v>0</v>
      </c>
      <c r="K38" s="81">
        <v>14000</v>
      </c>
      <c r="L38" s="91">
        <v>0</v>
      </c>
      <c r="M38" s="37">
        <f>+K38*L38</f>
        <v>0</v>
      </c>
      <c r="N38" s="37">
        <f>+K38+M38</f>
        <v>14000</v>
      </c>
      <c r="O38" s="98">
        <v>0</v>
      </c>
      <c r="P38" s="88">
        <v>0</v>
      </c>
      <c r="Q38" s="28">
        <f t="shared" ref="Q38:Q40" si="8">+N38*P38</f>
        <v>0</v>
      </c>
      <c r="R38" s="27">
        <f t="shared" ref="R38:R40" si="9">+N38*(1+P38)</f>
        <v>14000</v>
      </c>
      <c r="S38" s="38"/>
      <c r="T38" s="128"/>
      <c r="U38" s="160" t="s">
        <v>11</v>
      </c>
      <c r="V38" s="6"/>
      <c r="W38" s="6"/>
    </row>
    <row r="39" spans="1:24" ht="20" customHeight="1" x14ac:dyDescent="0.35">
      <c r="A39" s="21"/>
      <c r="B39" s="29">
        <f t="shared" si="2"/>
        <v>29</v>
      </c>
      <c r="C39" s="51" t="s">
        <v>30</v>
      </c>
      <c r="D39" s="57" t="s">
        <v>42</v>
      </c>
      <c r="E39" s="135" t="s">
        <v>23</v>
      </c>
      <c r="F39" s="64" t="s">
        <v>51</v>
      </c>
      <c r="G39" s="28">
        <v>13.77</v>
      </c>
      <c r="H39" s="34"/>
      <c r="I39" s="28">
        <f t="shared" ref="I39:I56" si="10">SUM(G39:H39)</f>
        <v>13.77</v>
      </c>
      <c r="J39" s="28">
        <v>0</v>
      </c>
      <c r="K39" s="84">
        <v>14000</v>
      </c>
      <c r="L39" s="93">
        <v>0</v>
      </c>
      <c r="M39" s="28">
        <f>+K39*L39</f>
        <v>0</v>
      </c>
      <c r="N39" s="28">
        <f>+K39+M39</f>
        <v>14000</v>
      </c>
      <c r="O39" s="99">
        <v>0</v>
      </c>
      <c r="P39" s="88">
        <v>0</v>
      </c>
      <c r="Q39" s="28">
        <f t="shared" si="8"/>
        <v>0</v>
      </c>
      <c r="R39" s="27">
        <f t="shared" si="9"/>
        <v>14000</v>
      </c>
      <c r="S39" s="27"/>
      <c r="T39" s="128"/>
      <c r="U39" s="51" t="s">
        <v>11</v>
      </c>
      <c r="V39" s="6"/>
      <c r="W39" s="6"/>
    </row>
    <row r="40" spans="1:24" ht="20" customHeight="1" x14ac:dyDescent="0.35">
      <c r="A40" s="21"/>
      <c r="B40" s="29">
        <f t="shared" si="2"/>
        <v>30</v>
      </c>
      <c r="C40" s="51" t="s">
        <v>50</v>
      </c>
      <c r="D40" s="57" t="s">
        <v>43</v>
      </c>
      <c r="E40" s="135" t="s">
        <v>23</v>
      </c>
      <c r="F40" s="64"/>
      <c r="G40" s="28">
        <v>13.020000000000001</v>
      </c>
      <c r="H40" s="34">
        <v>3.99</v>
      </c>
      <c r="I40" s="28">
        <f t="shared" si="10"/>
        <v>17.010000000000002</v>
      </c>
      <c r="J40" s="28">
        <v>0</v>
      </c>
      <c r="K40" s="82">
        <v>16000</v>
      </c>
      <c r="L40" s="93">
        <v>0</v>
      </c>
      <c r="M40" s="28">
        <f>+K40*L40</f>
        <v>0</v>
      </c>
      <c r="N40" s="28">
        <f>+K40+M40</f>
        <v>16000</v>
      </c>
      <c r="O40" s="99">
        <v>0</v>
      </c>
      <c r="P40" s="88">
        <v>0</v>
      </c>
      <c r="Q40" s="28">
        <f t="shared" si="8"/>
        <v>0</v>
      </c>
      <c r="R40" s="27">
        <f t="shared" si="9"/>
        <v>16000</v>
      </c>
      <c r="S40" s="27"/>
      <c r="T40" s="128"/>
      <c r="U40" s="51" t="s">
        <v>11</v>
      </c>
      <c r="V40" s="6"/>
      <c r="W40" s="6"/>
    </row>
    <row r="41" spans="1:24" ht="20" customHeight="1" x14ac:dyDescent="0.35">
      <c r="A41" s="21"/>
      <c r="B41" s="32">
        <f t="shared" si="2"/>
        <v>31</v>
      </c>
      <c r="C41" s="49" t="s">
        <v>32</v>
      </c>
      <c r="D41" s="53" t="s">
        <v>42</v>
      </c>
      <c r="E41" s="131" t="s">
        <v>23</v>
      </c>
      <c r="F41" s="60"/>
      <c r="G41" s="31">
        <v>15.01</v>
      </c>
      <c r="H41" s="33"/>
      <c r="I41" s="31">
        <f t="shared" si="10"/>
        <v>15.01</v>
      </c>
      <c r="J41" s="31">
        <v>0</v>
      </c>
      <c r="K41" s="83">
        <v>14000</v>
      </c>
      <c r="L41" s="95">
        <f>+M41/K41</f>
        <v>-0.39285714285714285</v>
      </c>
      <c r="M41" s="30">
        <f>+N41-K41</f>
        <v>-5500</v>
      </c>
      <c r="N41" s="30">
        <v>8500</v>
      </c>
      <c r="O41" s="96">
        <v>0</v>
      </c>
      <c r="P41" s="89">
        <v>0</v>
      </c>
      <c r="Q41" s="30">
        <f>+M41</f>
        <v>-5500</v>
      </c>
      <c r="R41" s="31">
        <f>+N41</f>
        <v>8500</v>
      </c>
      <c r="S41" s="31">
        <v>0</v>
      </c>
      <c r="T41" s="126"/>
      <c r="U41" s="49" t="s">
        <v>17</v>
      </c>
      <c r="V41" s="6"/>
      <c r="W41" s="6"/>
    </row>
    <row r="42" spans="1:24" ht="20" customHeight="1" x14ac:dyDescent="0.35">
      <c r="A42" s="21"/>
      <c r="B42" s="29">
        <f t="shared" si="2"/>
        <v>32</v>
      </c>
      <c r="C42" s="51" t="s">
        <v>33</v>
      </c>
      <c r="D42" s="57" t="s">
        <v>42</v>
      </c>
      <c r="E42" s="135" t="s">
        <v>23</v>
      </c>
      <c r="F42" s="64"/>
      <c r="G42" s="28">
        <v>14.52</v>
      </c>
      <c r="H42" s="34"/>
      <c r="I42" s="28">
        <f t="shared" si="10"/>
        <v>14.52</v>
      </c>
      <c r="J42" s="28">
        <v>0</v>
      </c>
      <c r="K42" s="82">
        <v>14000</v>
      </c>
      <c r="L42" s="93">
        <v>0</v>
      </c>
      <c r="M42" s="28">
        <f>+K42*L42</f>
        <v>0</v>
      </c>
      <c r="N42" s="28">
        <f>+K42+M42</f>
        <v>14000</v>
      </c>
      <c r="O42" s="99">
        <v>0</v>
      </c>
      <c r="P42" s="88">
        <v>0</v>
      </c>
      <c r="Q42" s="28">
        <f t="shared" ref="Q42:Q46" si="11">+N42*P42</f>
        <v>0</v>
      </c>
      <c r="R42" s="27">
        <f t="shared" ref="R42:R46" si="12">+N42*(1+P42)</f>
        <v>14000</v>
      </c>
      <c r="S42" s="27"/>
      <c r="T42" s="128"/>
      <c r="U42" s="51" t="s">
        <v>11</v>
      </c>
      <c r="V42" s="6"/>
      <c r="W42" s="6"/>
    </row>
    <row r="43" spans="1:24" ht="20" customHeight="1" x14ac:dyDescent="0.35">
      <c r="A43" s="21"/>
      <c r="B43" s="32">
        <f t="shared" si="2"/>
        <v>33</v>
      </c>
      <c r="C43" s="49" t="s">
        <v>34</v>
      </c>
      <c r="D43" s="53" t="s">
        <v>42</v>
      </c>
      <c r="E43" s="131" t="s">
        <v>23</v>
      </c>
      <c r="F43" s="60"/>
      <c r="G43" s="31">
        <v>14.04</v>
      </c>
      <c r="H43" s="33"/>
      <c r="I43" s="31">
        <f t="shared" si="10"/>
        <v>14.04</v>
      </c>
      <c r="J43" s="31">
        <v>0</v>
      </c>
      <c r="K43" s="83">
        <v>14000</v>
      </c>
      <c r="L43" s="95">
        <v>0</v>
      </c>
      <c r="M43" s="30">
        <f>+K43*L43</f>
        <v>0</v>
      </c>
      <c r="N43" s="30">
        <f>+K43+M43</f>
        <v>14000</v>
      </c>
      <c r="O43" s="96">
        <v>0</v>
      </c>
      <c r="P43" s="89">
        <v>0</v>
      </c>
      <c r="Q43" s="30">
        <f t="shared" si="11"/>
        <v>0</v>
      </c>
      <c r="R43" s="31">
        <f t="shared" si="12"/>
        <v>14000</v>
      </c>
      <c r="S43" s="31"/>
      <c r="T43" s="126"/>
      <c r="U43" s="49" t="s">
        <v>17</v>
      </c>
      <c r="V43" s="6"/>
      <c r="W43" s="6"/>
    </row>
    <row r="44" spans="1:24" ht="20" customHeight="1" x14ac:dyDescent="0.35">
      <c r="A44" s="21"/>
      <c r="B44" s="29">
        <f t="shared" si="2"/>
        <v>34</v>
      </c>
      <c r="C44" s="51" t="s">
        <v>49</v>
      </c>
      <c r="D44" s="57" t="s">
        <v>43</v>
      </c>
      <c r="E44" s="135" t="s">
        <v>23</v>
      </c>
      <c r="F44" s="64"/>
      <c r="G44" s="28">
        <v>13.260000000000002</v>
      </c>
      <c r="H44" s="34">
        <v>4.72</v>
      </c>
      <c r="I44" s="28">
        <f t="shared" si="10"/>
        <v>17.98</v>
      </c>
      <c r="J44" s="28">
        <v>0</v>
      </c>
      <c r="K44" s="82">
        <v>16000</v>
      </c>
      <c r="L44" s="93">
        <v>0</v>
      </c>
      <c r="M44" s="28">
        <f>+K44*L44</f>
        <v>0</v>
      </c>
      <c r="N44" s="28">
        <f>+K44+M44</f>
        <v>16000</v>
      </c>
      <c r="O44" s="99">
        <v>0</v>
      </c>
      <c r="P44" s="88">
        <v>0</v>
      </c>
      <c r="Q44" s="28">
        <f t="shared" si="11"/>
        <v>0</v>
      </c>
      <c r="R44" s="27">
        <f t="shared" si="12"/>
        <v>16000</v>
      </c>
      <c r="S44" s="27"/>
      <c r="T44" s="128"/>
      <c r="U44" s="51" t="s">
        <v>11</v>
      </c>
      <c r="V44" s="6"/>
      <c r="W44" s="6"/>
    </row>
    <row r="45" spans="1:24" ht="20" customHeight="1" x14ac:dyDescent="0.35">
      <c r="A45" s="21"/>
      <c r="B45" s="29">
        <f t="shared" si="2"/>
        <v>35</v>
      </c>
      <c r="C45" s="51" t="s">
        <v>48</v>
      </c>
      <c r="D45" s="57" t="s">
        <v>43</v>
      </c>
      <c r="E45" s="135" t="s">
        <v>23</v>
      </c>
      <c r="F45" s="64"/>
      <c r="G45" s="28">
        <v>15.08</v>
      </c>
      <c r="H45" s="34">
        <v>4.9000000000000004</v>
      </c>
      <c r="I45" s="28">
        <f t="shared" si="10"/>
        <v>19.98</v>
      </c>
      <c r="J45" s="28">
        <v>0</v>
      </c>
      <c r="K45" s="82">
        <v>16000</v>
      </c>
      <c r="L45" s="93">
        <v>0</v>
      </c>
      <c r="M45" s="28">
        <f>+K45*L45</f>
        <v>0</v>
      </c>
      <c r="N45" s="28">
        <f>+K45+M45</f>
        <v>16000</v>
      </c>
      <c r="O45" s="99">
        <v>0</v>
      </c>
      <c r="P45" s="88">
        <v>0</v>
      </c>
      <c r="Q45" s="28">
        <f t="shared" si="11"/>
        <v>0</v>
      </c>
      <c r="R45" s="27">
        <f t="shared" si="12"/>
        <v>16000</v>
      </c>
      <c r="S45" s="27"/>
      <c r="T45" s="128"/>
      <c r="U45" s="182" t="s">
        <v>11</v>
      </c>
      <c r="V45" s="6"/>
      <c r="W45" s="6"/>
    </row>
    <row r="46" spans="1:24" ht="20" customHeight="1" x14ac:dyDescent="0.35">
      <c r="A46" s="21"/>
      <c r="B46" s="29">
        <f t="shared" si="2"/>
        <v>36</v>
      </c>
      <c r="C46" s="51" t="s">
        <v>47</v>
      </c>
      <c r="D46" s="57" t="s">
        <v>43</v>
      </c>
      <c r="E46" s="135" t="s">
        <v>24</v>
      </c>
      <c r="F46" s="64"/>
      <c r="G46" s="28">
        <v>14.68</v>
      </c>
      <c r="H46" s="34">
        <v>6.62</v>
      </c>
      <c r="I46" s="28">
        <f t="shared" si="10"/>
        <v>21.3</v>
      </c>
      <c r="J46" s="28">
        <v>0</v>
      </c>
      <c r="K46" s="82">
        <f>12500+2000</f>
        <v>14500</v>
      </c>
      <c r="L46" s="93">
        <v>0</v>
      </c>
      <c r="M46" s="28">
        <f>+K46*L46</f>
        <v>0</v>
      </c>
      <c r="N46" s="28">
        <f>+K46+M46</f>
        <v>14500</v>
      </c>
      <c r="O46" s="99">
        <v>0</v>
      </c>
      <c r="P46" s="88">
        <v>0</v>
      </c>
      <c r="Q46" s="28">
        <f t="shared" si="11"/>
        <v>0</v>
      </c>
      <c r="R46" s="27">
        <f t="shared" si="12"/>
        <v>14500</v>
      </c>
      <c r="S46" s="27"/>
      <c r="T46" s="128"/>
      <c r="U46" s="139" t="s">
        <v>11</v>
      </c>
      <c r="V46" s="6"/>
      <c r="W46" s="6"/>
    </row>
    <row r="47" spans="1:24" ht="20" customHeight="1" x14ac:dyDescent="0.35">
      <c r="A47" s="21"/>
      <c r="B47" s="32">
        <f t="shared" si="2"/>
        <v>37</v>
      </c>
      <c r="C47" s="49" t="s">
        <v>35</v>
      </c>
      <c r="D47" s="53" t="s">
        <v>42</v>
      </c>
      <c r="E47" s="131" t="s">
        <v>24</v>
      </c>
      <c r="F47" s="60"/>
      <c r="G47" s="31">
        <v>13.77</v>
      </c>
      <c r="H47" s="33"/>
      <c r="I47" s="31">
        <f t="shared" si="10"/>
        <v>13.77</v>
      </c>
      <c r="J47" s="31">
        <v>0</v>
      </c>
      <c r="K47" s="83">
        <v>12500</v>
      </c>
      <c r="L47" s="95">
        <v>4.0000000000000036E-2</v>
      </c>
      <c r="M47" s="30">
        <f>+K47*L47</f>
        <v>500.00000000000045</v>
      </c>
      <c r="N47" s="30">
        <f>+K47+M47</f>
        <v>13000</v>
      </c>
      <c r="O47" s="96">
        <v>0</v>
      </c>
      <c r="P47" s="89">
        <v>0</v>
      </c>
      <c r="Q47" s="30">
        <f t="shared" ref="Q47" si="13">+N47*P47</f>
        <v>0</v>
      </c>
      <c r="R47" s="31">
        <f t="shared" ref="R47" si="14">+N47*(1+P47)</f>
        <v>13000</v>
      </c>
      <c r="S47" s="31">
        <v>0</v>
      </c>
      <c r="T47" s="126"/>
      <c r="U47" s="49" t="s">
        <v>17</v>
      </c>
      <c r="V47" s="6"/>
      <c r="W47" s="6"/>
    </row>
    <row r="48" spans="1:24" ht="20" customHeight="1" x14ac:dyDescent="0.35">
      <c r="A48" s="21"/>
      <c r="B48" s="29">
        <f t="shared" si="2"/>
        <v>38</v>
      </c>
      <c r="C48" s="51" t="s">
        <v>46</v>
      </c>
      <c r="D48" s="57" t="s">
        <v>42</v>
      </c>
      <c r="E48" s="135" t="s">
        <v>24</v>
      </c>
      <c r="F48" s="64"/>
      <c r="G48" s="28">
        <v>13.020000000000001</v>
      </c>
      <c r="H48" s="34">
        <v>3.99</v>
      </c>
      <c r="I48" s="28">
        <f t="shared" si="10"/>
        <v>17.010000000000002</v>
      </c>
      <c r="J48" s="28">
        <v>0</v>
      </c>
      <c r="K48" s="82">
        <f>12500+2000</f>
        <v>14500</v>
      </c>
      <c r="L48" s="93">
        <v>0</v>
      </c>
      <c r="M48" s="28">
        <f>+K48*L48</f>
        <v>0</v>
      </c>
      <c r="N48" s="28">
        <f>+K48+M48</f>
        <v>14500</v>
      </c>
      <c r="O48" s="99">
        <v>0</v>
      </c>
      <c r="P48" s="88">
        <v>0</v>
      </c>
      <c r="Q48" s="28">
        <f t="shared" ref="Q48" si="15">+N48*P48</f>
        <v>0</v>
      </c>
      <c r="R48" s="27">
        <f t="shared" ref="R48" si="16">+N48*(1+P48)</f>
        <v>14500</v>
      </c>
      <c r="S48" s="27"/>
      <c r="T48" s="128"/>
      <c r="U48" s="51" t="s">
        <v>11</v>
      </c>
      <c r="V48" s="6"/>
      <c r="W48" s="6"/>
    </row>
    <row r="49" spans="1:25" ht="20" customHeight="1" x14ac:dyDescent="0.35">
      <c r="A49" s="21"/>
      <c r="B49" s="32">
        <f t="shared" si="2"/>
        <v>39</v>
      </c>
      <c r="C49" s="49" t="s">
        <v>36</v>
      </c>
      <c r="D49" s="53" t="s">
        <v>42</v>
      </c>
      <c r="E49" s="131" t="s">
        <v>24</v>
      </c>
      <c r="F49" s="60"/>
      <c r="G49" s="31">
        <v>15.01</v>
      </c>
      <c r="H49" s="33"/>
      <c r="I49" s="31">
        <f t="shared" si="10"/>
        <v>15.01</v>
      </c>
      <c r="J49" s="31">
        <v>0</v>
      </c>
      <c r="K49" s="83">
        <v>12500</v>
      </c>
      <c r="L49" s="95">
        <v>0</v>
      </c>
      <c r="M49" s="30">
        <f>+N49-K49</f>
        <v>1500</v>
      </c>
      <c r="N49" s="30">
        <v>14000</v>
      </c>
      <c r="O49" s="96">
        <v>0</v>
      </c>
      <c r="P49" s="89"/>
      <c r="Q49" s="30">
        <f t="shared" ref="Q49:Q50" si="17">+M49</f>
        <v>1500</v>
      </c>
      <c r="R49" s="31">
        <v>14000</v>
      </c>
      <c r="S49" s="31"/>
      <c r="T49" s="126"/>
      <c r="U49" s="49" t="s">
        <v>17</v>
      </c>
      <c r="V49" s="6"/>
      <c r="W49" s="6"/>
    </row>
    <row r="50" spans="1:25" ht="20" customHeight="1" x14ac:dyDescent="0.35">
      <c r="A50" s="21"/>
      <c r="B50" s="32">
        <f t="shared" si="2"/>
        <v>40</v>
      </c>
      <c r="C50" s="49" t="s">
        <v>37</v>
      </c>
      <c r="D50" s="53" t="s">
        <v>42</v>
      </c>
      <c r="E50" s="131" t="s">
        <v>24</v>
      </c>
      <c r="F50" s="60"/>
      <c r="G50" s="31">
        <v>14.52</v>
      </c>
      <c r="H50" s="33"/>
      <c r="I50" s="31">
        <f t="shared" si="10"/>
        <v>14.52</v>
      </c>
      <c r="J50" s="31">
        <v>0</v>
      </c>
      <c r="K50" s="83">
        <v>12500</v>
      </c>
      <c r="L50" s="95">
        <v>0</v>
      </c>
      <c r="M50" s="30">
        <f>+N50-K50</f>
        <v>1000</v>
      </c>
      <c r="N50" s="30">
        <v>13500</v>
      </c>
      <c r="O50" s="96">
        <v>0</v>
      </c>
      <c r="P50" s="89"/>
      <c r="Q50" s="30">
        <f t="shared" si="17"/>
        <v>1000</v>
      </c>
      <c r="R50" s="31">
        <v>13500</v>
      </c>
      <c r="S50" s="31"/>
      <c r="T50" s="126"/>
      <c r="U50" s="49" t="s">
        <v>17</v>
      </c>
      <c r="V50" s="6"/>
      <c r="W50" s="6"/>
    </row>
    <row r="51" spans="1:25" ht="20" customHeight="1" x14ac:dyDescent="0.35">
      <c r="A51" s="21"/>
      <c r="B51" s="32">
        <f t="shared" si="2"/>
        <v>41</v>
      </c>
      <c r="C51" s="49" t="s">
        <v>38</v>
      </c>
      <c r="D51" s="53" t="s">
        <v>42</v>
      </c>
      <c r="E51" s="131" t="s">
        <v>24</v>
      </c>
      <c r="F51" s="60"/>
      <c r="G51" s="31">
        <v>14.04</v>
      </c>
      <c r="H51" s="33"/>
      <c r="I51" s="31">
        <f t="shared" si="10"/>
        <v>14.04</v>
      </c>
      <c r="J51" s="31">
        <v>0</v>
      </c>
      <c r="K51" s="83">
        <v>13000</v>
      </c>
      <c r="L51" s="95">
        <v>0</v>
      </c>
      <c r="M51" s="30">
        <f>+N51-K51</f>
        <v>1000</v>
      </c>
      <c r="N51" s="30">
        <v>14000</v>
      </c>
      <c r="O51" s="96">
        <v>0</v>
      </c>
      <c r="P51" s="89"/>
      <c r="Q51" s="30">
        <f>+M51</f>
        <v>1000</v>
      </c>
      <c r="R51" s="31">
        <v>14000</v>
      </c>
      <c r="S51" s="31"/>
      <c r="T51" s="126"/>
      <c r="U51" s="49" t="s">
        <v>17</v>
      </c>
      <c r="V51" s="6"/>
      <c r="W51" s="6"/>
    </row>
    <row r="52" spans="1:25" ht="20" customHeight="1" x14ac:dyDescent="0.35">
      <c r="A52" s="21"/>
      <c r="B52" s="29">
        <f t="shared" si="2"/>
        <v>42</v>
      </c>
      <c r="C52" s="51" t="s">
        <v>45</v>
      </c>
      <c r="D52" s="57" t="s">
        <v>43</v>
      </c>
      <c r="E52" s="135" t="s">
        <v>24</v>
      </c>
      <c r="F52" s="64"/>
      <c r="G52" s="28">
        <v>13.260000000000002</v>
      </c>
      <c r="H52" s="34">
        <v>4.72</v>
      </c>
      <c r="I52" s="28">
        <f t="shared" si="10"/>
        <v>17.98</v>
      </c>
      <c r="J52" s="28">
        <v>0</v>
      </c>
      <c r="K52" s="82">
        <v>15500</v>
      </c>
      <c r="L52" s="93">
        <v>0</v>
      </c>
      <c r="M52" s="28">
        <f>+K52*L52</f>
        <v>0</v>
      </c>
      <c r="N52" s="28">
        <f>+K52+M52</f>
        <v>15500</v>
      </c>
      <c r="O52" s="99">
        <v>0</v>
      </c>
      <c r="P52" s="88">
        <v>0</v>
      </c>
      <c r="Q52" s="28">
        <f t="shared" ref="Q52:Q56" si="18">+N52*P52</f>
        <v>0</v>
      </c>
      <c r="R52" s="27">
        <f t="shared" ref="R52:R56" si="19">+N52*(1+P52)</f>
        <v>15500</v>
      </c>
      <c r="S52" s="27"/>
      <c r="T52" s="128"/>
      <c r="U52" s="51" t="s">
        <v>11</v>
      </c>
      <c r="V52" s="6"/>
      <c r="W52" s="6"/>
    </row>
    <row r="53" spans="1:25" ht="20" customHeight="1" x14ac:dyDescent="0.35">
      <c r="A53" s="21"/>
      <c r="B53" s="29">
        <f t="shared" si="2"/>
        <v>43</v>
      </c>
      <c r="C53" s="51" t="s">
        <v>44</v>
      </c>
      <c r="D53" s="57" t="s">
        <v>43</v>
      </c>
      <c r="E53" s="135" t="s">
        <v>24</v>
      </c>
      <c r="F53" s="64"/>
      <c r="G53" s="28">
        <v>15.08</v>
      </c>
      <c r="H53" s="34">
        <v>4.9000000000000004</v>
      </c>
      <c r="I53" s="28">
        <f t="shared" si="10"/>
        <v>19.98</v>
      </c>
      <c r="J53" s="28">
        <v>0</v>
      </c>
      <c r="K53" s="82">
        <v>15500</v>
      </c>
      <c r="L53" s="93">
        <v>0</v>
      </c>
      <c r="M53" s="28">
        <f>+K53*L53</f>
        <v>0</v>
      </c>
      <c r="N53" s="28">
        <f>+K53+M53</f>
        <v>15500</v>
      </c>
      <c r="O53" s="99">
        <v>0</v>
      </c>
      <c r="P53" s="88">
        <v>0</v>
      </c>
      <c r="Q53" s="28">
        <f t="shared" si="18"/>
        <v>0</v>
      </c>
      <c r="R53" s="27">
        <f t="shared" si="19"/>
        <v>15500</v>
      </c>
      <c r="S53" s="27"/>
      <c r="T53" s="128"/>
      <c r="U53" s="51" t="s">
        <v>11</v>
      </c>
      <c r="V53" s="6"/>
      <c r="W53" s="6"/>
    </row>
    <row r="54" spans="1:25" ht="20" customHeight="1" x14ac:dyDescent="0.35">
      <c r="A54" s="21"/>
      <c r="B54" s="29">
        <f t="shared" si="2"/>
        <v>44</v>
      </c>
      <c r="C54" s="51" t="s">
        <v>39</v>
      </c>
      <c r="D54" s="57" t="s">
        <v>26</v>
      </c>
      <c r="E54" s="135" t="s">
        <v>23</v>
      </c>
      <c r="F54" s="64"/>
      <c r="G54" s="28">
        <v>0</v>
      </c>
      <c r="H54" s="35">
        <v>3.77</v>
      </c>
      <c r="I54" s="28">
        <f t="shared" si="10"/>
        <v>3.77</v>
      </c>
      <c r="J54" s="28">
        <v>0</v>
      </c>
      <c r="K54" s="82">
        <v>2000</v>
      </c>
      <c r="L54" s="93">
        <v>0</v>
      </c>
      <c r="M54" s="28">
        <f>+K54*L54</f>
        <v>0</v>
      </c>
      <c r="N54" s="28">
        <f>+K54+M54</f>
        <v>2000</v>
      </c>
      <c r="O54" s="99">
        <v>0</v>
      </c>
      <c r="P54" s="88">
        <v>0</v>
      </c>
      <c r="Q54" s="28">
        <f t="shared" si="18"/>
        <v>0</v>
      </c>
      <c r="R54" s="27">
        <f t="shared" si="19"/>
        <v>2000</v>
      </c>
      <c r="S54" s="27"/>
      <c r="T54" s="128"/>
      <c r="U54" s="51" t="s">
        <v>11</v>
      </c>
      <c r="V54" s="6"/>
      <c r="W54" s="6"/>
    </row>
    <row r="55" spans="1:25" ht="20" customHeight="1" x14ac:dyDescent="0.35">
      <c r="A55" s="21"/>
      <c r="B55" s="29">
        <f t="shared" si="2"/>
        <v>45</v>
      </c>
      <c r="C55" s="51" t="s">
        <v>40</v>
      </c>
      <c r="D55" s="57" t="s">
        <v>26</v>
      </c>
      <c r="E55" s="135" t="s">
        <v>24</v>
      </c>
      <c r="F55" s="64"/>
      <c r="G55" s="28">
        <v>0</v>
      </c>
      <c r="H55" s="35">
        <v>3.77</v>
      </c>
      <c r="I55" s="28">
        <f t="shared" si="10"/>
        <v>3.77</v>
      </c>
      <c r="J55" s="28">
        <v>0</v>
      </c>
      <c r="K55" s="82">
        <v>2000</v>
      </c>
      <c r="L55" s="93">
        <v>0</v>
      </c>
      <c r="M55" s="28">
        <f>+K55*L55</f>
        <v>0</v>
      </c>
      <c r="N55" s="28">
        <f>+K55+M55</f>
        <v>2000</v>
      </c>
      <c r="O55" s="99">
        <v>0</v>
      </c>
      <c r="P55" s="88">
        <v>0</v>
      </c>
      <c r="Q55" s="28">
        <f t="shared" si="18"/>
        <v>0</v>
      </c>
      <c r="R55" s="27">
        <f t="shared" si="19"/>
        <v>2000</v>
      </c>
      <c r="S55" s="27"/>
      <c r="T55" s="128"/>
      <c r="U55" s="51" t="s">
        <v>11</v>
      </c>
    </row>
    <row r="56" spans="1:25" ht="20" customHeight="1" thickBot="1" x14ac:dyDescent="0.4">
      <c r="A56" s="21"/>
      <c r="B56" s="100">
        <f t="shared" si="2"/>
        <v>46</v>
      </c>
      <c r="C56" s="101" t="s">
        <v>41</v>
      </c>
      <c r="D56" s="102" t="s">
        <v>26</v>
      </c>
      <c r="E56" s="136" t="s">
        <v>24</v>
      </c>
      <c r="F56" s="103"/>
      <c r="G56" s="104">
        <v>0</v>
      </c>
      <c r="H56" s="105">
        <v>7.54</v>
      </c>
      <c r="I56" s="104">
        <f t="shared" si="10"/>
        <v>7.54</v>
      </c>
      <c r="J56" s="104">
        <v>0</v>
      </c>
      <c r="K56" s="106">
        <v>2000</v>
      </c>
      <c r="L56" s="107">
        <v>0</v>
      </c>
      <c r="M56" s="104">
        <f>+K56*L56</f>
        <v>0</v>
      </c>
      <c r="N56" s="104">
        <f>+K56+M56</f>
        <v>2000</v>
      </c>
      <c r="O56" s="108">
        <v>0</v>
      </c>
      <c r="P56" s="109">
        <v>0</v>
      </c>
      <c r="Q56" s="104">
        <f t="shared" si="18"/>
        <v>0</v>
      </c>
      <c r="R56" s="110">
        <f t="shared" si="19"/>
        <v>2000</v>
      </c>
      <c r="S56" s="110"/>
      <c r="T56" s="128"/>
      <c r="U56" s="161" t="s">
        <v>11</v>
      </c>
    </row>
    <row r="57" spans="1:25" ht="20" customHeight="1" thickBot="1" x14ac:dyDescent="0.4">
      <c r="B57" s="111"/>
      <c r="C57" s="112"/>
      <c r="D57" s="113"/>
      <c r="E57" s="114"/>
      <c r="F57" s="112"/>
      <c r="G57" s="115">
        <f>SUM(G11:G37)</f>
        <v>1396.6900000000003</v>
      </c>
      <c r="H57" s="115">
        <f>SUM(H11:H37)</f>
        <v>54.3</v>
      </c>
      <c r="I57" s="115">
        <f>SUM(I11:I37)</f>
        <v>1450.9900000000002</v>
      </c>
      <c r="J57" s="115">
        <v>2712.9532226045208</v>
      </c>
      <c r="K57" s="115">
        <f>SUM(K11:K56)</f>
        <v>3934594.6917293686</v>
      </c>
      <c r="L57" s="115"/>
      <c r="M57" s="115">
        <f>SUM(M11:M56)</f>
        <v>-127519.01374996774</v>
      </c>
      <c r="N57" s="116">
        <f>SUM(N11:N56)</f>
        <v>3807075.6779794013</v>
      </c>
      <c r="O57" s="116"/>
      <c r="P57" s="116"/>
      <c r="Q57" s="115">
        <f>N57/I57</f>
        <v>2623.7780260231984</v>
      </c>
      <c r="R57" s="115">
        <f>SUM(R11:R56)</f>
        <v>3692412.1600774587</v>
      </c>
      <c r="S57" s="117">
        <f>+R57/I57</f>
        <v>2544.7536923600151</v>
      </c>
      <c r="U57" s="120"/>
      <c r="X57" s="1"/>
      <c r="Y57" s="15"/>
    </row>
    <row r="58" spans="1:25" s="4" customFormat="1" ht="20" customHeight="1" x14ac:dyDescent="0.35">
      <c r="B58" s="10"/>
      <c r="C58" s="10"/>
      <c r="D58" s="24"/>
      <c r="E58" s="10"/>
      <c r="F58" s="10"/>
      <c r="G58" s="11"/>
      <c r="H58" s="3"/>
      <c r="I58" s="12"/>
      <c r="J58" s="3"/>
      <c r="K58" s="12"/>
      <c r="L58" s="12"/>
      <c r="M58" s="12"/>
      <c r="N58" s="3"/>
      <c r="O58" s="3"/>
      <c r="P58" s="3"/>
      <c r="Q58" s="13"/>
      <c r="R58" s="3"/>
      <c r="S58" s="3"/>
      <c r="T58" s="14"/>
      <c r="U58" s="3"/>
      <c r="V58" s="14"/>
      <c r="W58" s="14"/>
      <c r="X58" s="16"/>
    </row>
    <row r="59" spans="1:25" ht="20" customHeight="1" x14ac:dyDescent="0.35">
      <c r="U59" s="3"/>
    </row>
    <row r="60" spans="1:25" ht="20" customHeight="1" x14ac:dyDescent="0.35">
      <c r="U60" s="4"/>
    </row>
  </sheetData>
  <mergeCells count="3">
    <mergeCell ref="J2:O2"/>
    <mergeCell ref="P9:S9"/>
    <mergeCell ref="L9:O9"/>
  </mergeCells>
  <pageMargins left="0.25" right="0.25" top="0.75" bottom="0.75" header="0.3" footer="0.3"/>
  <pageSetup paperSize="9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Precios MAY22</vt:lpstr>
      <vt:lpstr>'Precios MAY22'!Área_de_impresión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Agurto</dc:creator>
  <cp:lastModifiedBy>Alfonso Vigil</cp:lastModifiedBy>
  <cp:lastPrinted>2022-05-04T20:29:52Z</cp:lastPrinted>
  <dcterms:created xsi:type="dcterms:W3CDTF">2022-01-29T18:53:38Z</dcterms:created>
  <dcterms:modified xsi:type="dcterms:W3CDTF">2022-05-30T18:10:47Z</dcterms:modified>
</cp:coreProperties>
</file>