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EmmanuelAjifola/Desktop/DATA ANALYTICS/EXCEL/"/>
    </mc:Choice>
  </mc:AlternateContent>
  <xr:revisionPtr revIDLastSave="0" documentId="8_{2998A534-4147-4B4E-AE80-B177E6C55F61}" xr6:coauthVersionLast="47" xr6:coauthVersionMax="47" xr10:uidLastSave="{00000000-0000-0000-0000-000000000000}"/>
  <bookViews>
    <workbookView xWindow="0" yWindow="0" windowWidth="38400" windowHeight="21600" activeTab="3" xr2:uid="{00000000-000D-0000-FFFF-FFFF00000000}"/>
  </bookViews>
  <sheets>
    <sheet name="Задание_1" sheetId="1" r:id="rId1"/>
    <sheet name="Рабочий лист" sheetId="6" r:id="rId2"/>
    <sheet name="Сводные таблицы 1" sheetId="10" r:id="rId3"/>
    <sheet name="Аналитическая доска 1" sheetId="11" r:id="rId4"/>
  </sheets>
  <definedNames>
    <definedName name="_xlnm._FilterDatabase" localSheetId="1" hidden="1">'Рабочий лист'!$A$7:$M$34</definedName>
    <definedName name="Slicer_Категориальный_рейтинг_врачей_в_разрезе_ОКП__ОВ_и_СКВЗ">#N/A</definedName>
    <definedName name="Slicer_Категориальный_рейтинг_клиник_в_разрезе_ОКП__ОВ_и_СКВЗ">#N/A</definedName>
    <definedName name="Slicer_Клиник">#N/A</definedName>
    <definedName name="Месяц">{1,"Январь";2,"Февраль";3,"Март";4,"Апрель";5,"Май";6,"Июнь";7,"Июль";8,"Август";9,"Сентябрь";10,"Октябрь";11,"Ноябрь";12,"Декабрь"}</definedName>
  </definedNames>
  <calcPr calcId="191029" calcMode="manual"/>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4" i="6" l="1"/>
  <c r="K25" i="6"/>
  <c r="K18" i="6"/>
  <c r="H34" i="6"/>
  <c r="H25" i="6"/>
  <c r="H18" i="6"/>
  <c r="E34" i="6"/>
  <c r="O34" i="6" s="1"/>
  <c r="E25" i="6"/>
  <c r="N25" i="6" s="1"/>
  <c r="E18" i="6"/>
  <c r="O18" i="6" s="1"/>
  <c r="J8" i="6"/>
  <c r="J9" i="6"/>
  <c r="J10" i="6"/>
  <c r="J11" i="6"/>
  <c r="J12" i="6"/>
  <c r="J13" i="6"/>
  <c r="J14" i="6"/>
  <c r="J15" i="6"/>
  <c r="J16" i="6"/>
  <c r="J17" i="6"/>
  <c r="J18" i="6"/>
  <c r="J19" i="6"/>
  <c r="J20" i="6"/>
  <c r="J21" i="6"/>
  <c r="J22" i="6"/>
  <c r="J23" i="6"/>
  <c r="J24" i="6"/>
  <c r="J25" i="6"/>
  <c r="J26" i="6"/>
  <c r="J27" i="6"/>
  <c r="J28" i="6"/>
  <c r="J29" i="6"/>
  <c r="J30" i="6"/>
  <c r="J31" i="6"/>
  <c r="J32" i="6"/>
  <c r="J33" i="6"/>
  <c r="J34" i="6"/>
  <c r="G8" i="6"/>
  <c r="G9" i="6"/>
  <c r="G10" i="6"/>
  <c r="G11" i="6"/>
  <c r="G12" i="6"/>
  <c r="G13" i="6"/>
  <c r="G14" i="6"/>
  <c r="G15" i="6"/>
  <c r="G16" i="6"/>
  <c r="G17" i="6"/>
  <c r="G18" i="6"/>
  <c r="G19" i="6"/>
  <c r="G20" i="6"/>
  <c r="G21" i="6"/>
  <c r="G22" i="6"/>
  <c r="G23" i="6"/>
  <c r="G24" i="6"/>
  <c r="G25" i="6"/>
  <c r="G26" i="6"/>
  <c r="G27" i="6"/>
  <c r="G28" i="6"/>
  <c r="G29" i="6"/>
  <c r="G30" i="6"/>
  <c r="G31" i="6"/>
  <c r="G32" i="6"/>
  <c r="G33" i="6"/>
  <c r="G34" i="6"/>
  <c r="D8" i="6"/>
  <c r="M8" i="6" s="1"/>
  <c r="D9" i="6"/>
  <c r="L9" i="6" s="1"/>
  <c r="D10" i="6"/>
  <c r="M10" i="6" s="1"/>
  <c r="D11" i="6"/>
  <c r="M11" i="6" s="1"/>
  <c r="D12" i="6"/>
  <c r="M12" i="6" s="1"/>
  <c r="D13" i="6"/>
  <c r="L13" i="6" s="1"/>
  <c r="D14" i="6"/>
  <c r="M14" i="6" s="1"/>
  <c r="D15" i="6"/>
  <c r="M15" i="6" s="1"/>
  <c r="D16" i="6"/>
  <c r="M16" i="6" s="1"/>
  <c r="D17" i="6"/>
  <c r="L17" i="6" s="1"/>
  <c r="D18" i="6"/>
  <c r="M18" i="6" s="1"/>
  <c r="D19" i="6"/>
  <c r="M19" i="6" s="1"/>
  <c r="D20" i="6"/>
  <c r="M20" i="6" s="1"/>
  <c r="D21" i="6"/>
  <c r="L21" i="6" s="1"/>
  <c r="D22" i="6"/>
  <c r="M22" i="6" s="1"/>
  <c r="D23" i="6"/>
  <c r="M23" i="6" s="1"/>
  <c r="D24" i="6"/>
  <c r="M24" i="6" s="1"/>
  <c r="D25" i="6"/>
  <c r="L25" i="6" s="1"/>
  <c r="D26" i="6"/>
  <c r="M26" i="6" s="1"/>
  <c r="D27" i="6"/>
  <c r="M27" i="6" s="1"/>
  <c r="D28" i="6"/>
  <c r="M28" i="6" s="1"/>
  <c r="D29" i="6"/>
  <c r="L29" i="6" s="1"/>
  <c r="D30" i="6"/>
  <c r="M30" i="6" s="1"/>
  <c r="D31" i="6"/>
  <c r="M31" i="6" s="1"/>
  <c r="D32" i="6"/>
  <c r="M32" i="6" s="1"/>
  <c r="D33" i="6"/>
  <c r="L33" i="6" s="1"/>
  <c r="D34" i="6"/>
  <c r="M34" i="6" s="1"/>
  <c r="M33" i="6" l="1"/>
  <c r="M29" i="6"/>
  <c r="M25" i="6"/>
  <c r="M21" i="6"/>
  <c r="M17" i="6"/>
  <c r="M13" i="6"/>
  <c r="M9" i="6"/>
  <c r="L32" i="6"/>
  <c r="L28" i="6"/>
  <c r="L24" i="6"/>
  <c r="L20" i="6"/>
  <c r="L16" i="6"/>
  <c r="L12" i="6"/>
  <c r="L8" i="6"/>
  <c r="N34" i="6"/>
  <c r="L31" i="6"/>
  <c r="L27" i="6"/>
  <c r="L23" i="6"/>
  <c r="L19" i="6"/>
  <c r="L15" i="6"/>
  <c r="L11" i="6"/>
  <c r="L34" i="6"/>
  <c r="L30" i="6"/>
  <c r="L26" i="6"/>
  <c r="L22" i="6"/>
  <c r="L18" i="6"/>
  <c r="L14" i="6"/>
  <c r="L10" i="6"/>
  <c r="N18" i="6"/>
  <c r="O25" i="6"/>
</calcChain>
</file>

<file path=xl/sharedStrings.xml><?xml version="1.0" encoding="utf-8"?>
<sst xmlns="http://schemas.openxmlformats.org/spreadsheetml/2006/main" count="192" uniqueCount="73">
  <si>
    <t>ЗАДАЧА_1:</t>
  </si>
  <si>
    <t>ДАНО:</t>
  </si>
  <si>
    <t>Общее количество приемов</t>
  </si>
  <si>
    <t>Новые пациенты (не был в сети)</t>
  </si>
  <si>
    <t>Первичные пациенты (не был более года)</t>
  </si>
  <si>
    <t>Повторно первичные пациенты (не был более года у врача)</t>
  </si>
  <si>
    <t>Первичные лечения у врача</t>
  </si>
  <si>
    <t>Количество бесплатных приемов</t>
  </si>
  <si>
    <t>Обороты врача</t>
  </si>
  <si>
    <t>Оборот от ответственного</t>
  </si>
  <si>
    <t>Среднее количество вылеченных зубов</t>
  </si>
  <si>
    <t>Платный прием</t>
  </si>
  <si>
    <t>Платные Вторичные</t>
  </si>
  <si>
    <t>Вторичные</t>
  </si>
  <si>
    <t>Клиника 1</t>
  </si>
  <si>
    <t>Врач 1</t>
  </si>
  <si>
    <t>Врач 2</t>
  </si>
  <si>
    <t>Врач 3</t>
  </si>
  <si>
    <t>Врач 4</t>
  </si>
  <si>
    <t>Врач 5</t>
  </si>
  <si>
    <t>Врач 6</t>
  </si>
  <si>
    <t>Врач 7</t>
  </si>
  <si>
    <t>Врач 8</t>
  </si>
  <si>
    <t>Врач 9</t>
  </si>
  <si>
    <t>Врач 10</t>
  </si>
  <si>
    <t>Врач 11</t>
  </si>
  <si>
    <t>Клиника 2</t>
  </si>
  <si>
    <t>Врач 12</t>
  </si>
  <si>
    <t>Врач 13</t>
  </si>
  <si>
    <t>Врач 14</t>
  </si>
  <si>
    <t>Врач 15</t>
  </si>
  <si>
    <t>Врач 16</t>
  </si>
  <si>
    <t>Врач 17</t>
  </si>
  <si>
    <t>Врач 18</t>
  </si>
  <si>
    <t>Врач 19</t>
  </si>
  <si>
    <t>Клиника 3</t>
  </si>
  <si>
    <t>Врач 20</t>
  </si>
  <si>
    <t>Врач 21</t>
  </si>
  <si>
    <t>Врач 22</t>
  </si>
  <si>
    <t>Врач 23</t>
  </si>
  <si>
    <t>Врач 24</t>
  </si>
  <si>
    <t>Врач 25</t>
  </si>
  <si>
    <t>Врач 26</t>
  </si>
  <si>
    <t>Врач 27</t>
  </si>
  <si>
    <t>Врач 28</t>
  </si>
  <si>
    <t>ВОПРОСЫ:</t>
  </si>
  <si>
    <t>- Провести анализ данных,  на их основе доступно и эстетично сделать рейтинг по клиникам, рейтинг по врачам в разрезе 3 ключевых показателей (выберите их)</t>
  </si>
  <si>
    <t>Клиник</t>
  </si>
  <si>
    <t>Врач</t>
  </si>
  <si>
    <t>Grand Total</t>
  </si>
  <si>
    <t>Row Labels</t>
  </si>
  <si>
    <t>Общее количество приемов (ОКП)</t>
  </si>
  <si>
    <t>Обороты врача (ОВ)</t>
  </si>
  <si>
    <t>Рейтинг по врачам в разрезе ОКП, ОВ и СКВЗ</t>
  </si>
  <si>
    <t>Категориальный рейтинг врачей в разрезе ОКП, ОВ и СКВЗ</t>
  </si>
  <si>
    <t>Рейтинг по ОКП (врачи)</t>
  </si>
  <si>
    <t>Рейтинг по ОКП (клиники)</t>
  </si>
  <si>
    <t>Рейтинг по ОВ (клиники)</t>
  </si>
  <si>
    <t>Рейтинг по СКВЗ (клиники)</t>
  </si>
  <si>
    <t>Рейтинг по ОВ (врачи)</t>
  </si>
  <si>
    <t>Рейтинг по СКВЗ (врачи)</t>
  </si>
  <si>
    <t>Рейтинг по клиникам в разрезе ОКП, ОВ и СКВЗ</t>
  </si>
  <si>
    <t>Категориальный рейтинг клиник в разрезе ОКП, ОВ и СКВЗ</t>
  </si>
  <si>
    <t>Column Labels</t>
  </si>
  <si>
    <t>Отличная</t>
  </si>
  <si>
    <t>Хорошая</t>
  </si>
  <si>
    <t>(blank)</t>
  </si>
  <si>
    <t>Sum of Рейтинг по клиникам в разрезе ОКП, ОВ и СКВЗ</t>
  </si>
  <si>
    <t>Младший</t>
  </si>
  <si>
    <t>Средний уровень</t>
  </si>
  <si>
    <t>Sum of Рейтинг по врачам в разрезе ОКП, ОВ и СКВЗ</t>
  </si>
  <si>
    <t>Cтарший</t>
  </si>
  <si>
    <t>АНАЛИТИЧЕСКАЯ ДОСКА КЛИНИК И ВРАЧЕЙ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</si>
</sst>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8">
    <font>
      <sz val="11"/>
      <color theme="1"/>
      <name val="Calibri"/>
      <scheme val="minor"/>
    </font>
    <font>
      <sz val="8"/>
      <name val="Arial"/>
    </font>
    <font>
      <b/>
      <sz val="11"/>
      <color theme="1"/>
      <name val="Calibri"/>
      <scheme val="minor"/>
    </font>
    <font>
      <b/>
      <sz val="8"/>
      <name val="Arial"/>
    </font>
    <font>
      <sz val="11"/>
      <color theme="1"/>
      <name val="Calibri"/>
      <family val="2"/>
      <scheme val="minor"/>
    </font>
    <font>
      <b/>
      <sz val="8"/>
      <name val="Arial"/>
      <family val="2"/>
    </font>
    <font>
      <sz val="36"/>
      <color theme="0"/>
      <name val="Chalkboard Bold"/>
    </font>
    <font>
      <b/>
      <sz val="34"/>
      <color theme="0"/>
      <name val="Chalkboard Bold"/>
    </font>
  </fonts>
  <fills count="4">
    <fill>
      <patternFill patternType="none"/>
    </fill>
    <fill>
      <patternFill patternType="gray125"/>
    </fill>
    <fill>
      <patternFill patternType="solid">
        <fgColor rgb="FFFFFF00"/>
        <bgColor indexed="64"/>
      </patternFill>
    </fill>
    <fill>
      <patternFill patternType="solid">
        <fgColor theme="8" tint="-0.499984740745262"/>
        <bgColor indexed="64"/>
      </patternFill>
    </fill>
  </fills>
  <borders count="4">
    <border>
      <left/>
      <right/>
      <top/>
      <bottom/>
      <diagonal/>
    </border>
    <border>
      <left style="thin">
        <color indexed="65"/>
      </left>
      <right style="thin">
        <color indexed="65"/>
      </right>
      <top style="thin">
        <color indexed="65"/>
      </top>
      <bottom style="thin">
        <color indexed="65"/>
      </bottom>
      <diagonal/>
    </border>
    <border>
      <left style="thin">
        <color indexed="65"/>
      </left>
      <right style="thin">
        <color indexed="65"/>
      </right>
      <top/>
      <bottom style="thin">
        <color indexed="65"/>
      </bottom>
      <diagonal/>
    </border>
    <border>
      <left style="thin">
        <color indexed="65"/>
      </left>
      <right style="thin">
        <color indexed="65"/>
      </right>
      <top style="thin">
        <color indexed="65"/>
      </top>
      <bottom/>
      <diagonal/>
    </border>
  </borders>
  <cellStyleXfs count="3">
    <xf numFmtId="0" fontId="0" fillId="0" borderId="0"/>
    <xf numFmtId="0" fontId="1" fillId="0" borderId="0"/>
    <xf numFmtId="0" fontId="1" fillId="0" borderId="0"/>
  </cellStyleXfs>
  <cellXfs count="29">
    <xf numFmtId="0" fontId="0" fillId="0" borderId="0" xfId="0"/>
    <xf numFmtId="0" fontId="2" fillId="0" borderId="0" xfId="0" applyFont="1"/>
    <xf numFmtId="3" fontId="0" fillId="0" borderId="0" xfId="0" applyNumberFormat="1" applyAlignment="1">
      <alignment horizontal="center" vertical="center" wrapText="1"/>
    </xf>
    <xf numFmtId="0" fontId="3" fillId="0" borderId="1" xfId="2" applyFont="1" applyBorder="1" applyAlignment="1">
      <alignment vertical="top" wrapText="1"/>
    </xf>
    <xf numFmtId="2" fontId="1" fillId="0" borderId="1" xfId="2" applyNumberFormat="1" applyBorder="1" applyAlignment="1">
      <alignment horizontal="right" vertical="top"/>
    </xf>
    <xf numFmtId="0" fontId="1" fillId="0" borderId="1" xfId="2" applyBorder="1" applyAlignment="1">
      <alignment horizontal="right" vertical="top"/>
    </xf>
    <xf numFmtId="4" fontId="1" fillId="0" borderId="1" xfId="2" applyNumberFormat="1" applyBorder="1" applyAlignment="1">
      <alignment horizontal="right" vertical="top"/>
    </xf>
    <xf numFmtId="3" fontId="1" fillId="0" borderId="1" xfId="1" applyNumberFormat="1" applyBorder="1" applyAlignment="1">
      <alignment horizontal="right" vertical="top"/>
    </xf>
    <xf numFmtId="3" fontId="1" fillId="0" borderId="0" xfId="1" applyNumberFormat="1" applyAlignment="1">
      <alignment horizontal="right" vertical="top"/>
    </xf>
    <xf numFmtId="0" fontId="0" fillId="0" borderId="0" xfId="0" applyAlignment="1">
      <alignment vertical="center" wrapText="1"/>
    </xf>
    <xf numFmtId="0" fontId="0" fillId="2" borderId="0" xfId="0" applyFill="1" applyAlignment="1">
      <alignment horizontal="center" vertical="center" wrapText="1"/>
    </xf>
    <xf numFmtId="3" fontId="0" fillId="2" borderId="0" xfId="0" applyNumberForma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wrapText="1"/>
    </xf>
    <xf numFmtId="2" fontId="1" fillId="0" borderId="1" xfId="2" applyNumberFormat="1" applyBorder="1" applyAlignment="1">
      <alignment horizontal="right" vertical="top" wrapText="1"/>
    </xf>
    <xf numFmtId="0" fontId="1" fillId="0" borderId="1" xfId="2" applyBorder="1" applyAlignment="1">
      <alignment horizontal="right" vertical="top" wrapText="1"/>
    </xf>
    <xf numFmtId="4" fontId="1" fillId="0" borderId="1" xfId="2" applyNumberFormat="1" applyBorder="1" applyAlignment="1">
      <alignment horizontal="right" vertical="top" wrapText="1"/>
    </xf>
    <xf numFmtId="3" fontId="4" fillId="0" borderId="0" xfId="0" applyNumberFormat="1" applyFont="1" applyAlignment="1">
      <alignment horizontal="center" vertical="center" wrapText="1"/>
    </xf>
    <xf numFmtId="2" fontId="1" fillId="0" borderId="2" xfId="2" applyNumberFormat="1" applyBorder="1" applyAlignment="1">
      <alignment horizontal="right" vertical="top" wrapText="1"/>
    </xf>
    <xf numFmtId="2" fontId="1" fillId="0" borderId="3" xfId="2" applyNumberFormat="1" applyBorder="1" applyAlignment="1">
      <alignment horizontal="right" vertical="top" wrapText="1"/>
    </xf>
    <xf numFmtId="0" fontId="0" fillId="0" borderId="0" xfId="0" quotePrefix="1" applyAlignment="1">
      <alignment horizontal="left" vertical="center"/>
    </xf>
    <xf numFmtId="0" fontId="0" fillId="0" borderId="0" xfId="0" quotePrefix="1" applyAlignment="1">
      <alignment horizontal="left" wrapText="1"/>
    </xf>
    <xf numFmtId="166" fontId="0" fillId="0" borderId="0" xfId="0" applyNumberFormat="1"/>
    <xf numFmtId="2" fontId="0" fillId="0" borderId="0" xfId="0" applyNumberFormat="1"/>
    <xf numFmtId="0" fontId="5" fillId="0" borderId="1" xfId="2" applyFont="1" applyBorder="1" applyAlignment="1">
      <alignment vertical="top"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cellXfs>
  <cellStyles count="3">
    <cellStyle name="Normal" xfId="0" builtinId="0"/>
    <cellStyle name="Обычный 19" xfId="1" xr:uid="{00000000-0005-0000-0000-000001000000}"/>
    <cellStyle name="Обычный_!12.22" xfId="2" xr:uid="{00000000-0005-0000-0000-000002000000}"/>
  </cellStyles>
  <dxfs count="17">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outline="0">
        <left style="thin">
          <color indexed="65"/>
        </left>
        <right style="thin">
          <color indexed="65"/>
        </right>
        <top style="thin">
          <color indexed="65"/>
        </top>
        <bottom style="thin">
          <color indexed="65"/>
        </bottom>
      </border>
    </dxf>
    <dxf>
      <numFmt numFmtId="4"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4" formatCode="#,##0.00"/>
      <alignment horizontal="right" vertical="top" textRotation="0" wrapText="1" indent="0" justifyLastLine="0" shrinkToFit="0" readingOrder="0"/>
      <border diagonalUp="0" diagonalDown="0" outline="0">
        <left style="thin">
          <color indexed="65"/>
        </left>
        <right style="thin">
          <color indexed="65"/>
        </right>
        <top style="thin">
          <color indexed="65"/>
        </top>
        <bottom style="thin">
          <color indexed="65"/>
        </bottom>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left style="thin">
          <color indexed="65"/>
        </left>
        <right style="thin">
          <color indexed="65"/>
        </right>
        <top style="thin">
          <color indexed="65"/>
        </top>
        <bottom style="thin">
          <color indexed="65"/>
        </bottom>
        <vertical/>
        <horizontal/>
      </border>
    </dxf>
    <dxf>
      <numFmt numFmtId="2" formatCode="0.00"/>
      <alignment horizontal="right" vertical="top" textRotation="0" wrapText="1" indent="0" justifyLastLine="0" shrinkToFit="0" readingOrder="0"/>
      <border diagonalUp="0" diagonalDown="0" outline="0">
        <left style="thin">
          <color indexed="65"/>
        </left>
        <right style="thin">
          <color indexed="65"/>
        </right>
        <top style="thin">
          <color indexed="65"/>
        </top>
        <bottom style="thin">
          <color indexed="65"/>
        </bottom>
      </border>
    </dxf>
    <dxf>
      <font>
        <b/>
        <i val="0"/>
        <strike val="0"/>
        <condense val="0"/>
        <extend val="0"/>
        <outline val="0"/>
        <shadow val="0"/>
        <u val="none"/>
        <vertAlign val="baseline"/>
        <sz val="8"/>
        <color auto="1"/>
        <name val="Arial"/>
        <scheme val="none"/>
      </font>
      <alignment horizontal="general" vertical="top" textRotation="0" wrapText="1" indent="0" justifyLastLine="0" shrinkToFit="0" readingOrder="0"/>
      <border diagonalUp="0" diagonalDown="0" outline="0">
        <left style="thin">
          <color indexed="65"/>
        </left>
        <right style="thin">
          <color indexed="65"/>
        </right>
        <top style="thin">
          <color indexed="65"/>
        </top>
        <bottom style="thin">
          <color indexed="65"/>
        </bottom>
      </border>
    </dxf>
    <dxf>
      <alignment textRotation="0" wrapText="1" indent="0" justifyLastLine="0" shrinkToFit="0" readingOrder="0"/>
    </dxf>
    <dxf>
      <alignment textRotation="0" wrapText="1" indent="0" justifyLastLine="0" shrinkToFit="0" readingOrder="0"/>
    </dxf>
    <dxf>
      <numFmt numFmtId="3" formatCode="#,##0"/>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[Аналитическая доска клиник и врачей.xlsx]Сводные таблицы 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Категориальный</a:t>
            </a:r>
            <a:r>
              <a:rPr lang="ru-RU" baseline="0"/>
              <a:t> рейтинг клиник в разрезе ОКП, ОВ и СКВЗ</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'Сводные таблицы 1'!$B$3:$B$4</c:f>
              <c:strCache>
                <c:ptCount val="1"/>
                <c:pt idx="0">
                  <c:v>Отличная</c:v>
                </c:pt>
              </c:strCache>
            </c:strRef>
          </c:tx>
          <c:spPr>
            <a:solidFill>
              <a:schemeClr val="accent1"/>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1'!$B$5:$B$8</c:f>
              <c:numCache>
                <c:formatCode>0.0000</c:formatCode>
                <c:ptCount val="3"/>
                <c:pt idx="1">
                  <c:v>3.5238095238095237</c:v>
                </c:pt>
                <c:pt idx="2">
                  <c:v>3.5185185185185186</c:v>
                </c:pt>
              </c:numCache>
            </c:numRef>
          </c:val>
          <c:extLst>
            <c:ext xmlns:c16="http://schemas.microsoft.com/office/drawing/2014/chart" uri="{C3380CC4-5D6E-409C-BE32-E72D297353CC}">
              <c16:uniqueId val="{00000000-D214-FE42-AAFF-580C9B31E5B6}"/>
            </c:ext>
          </c:extLst>
        </c:ser>
        <c:ser>
          <c:idx val="1"/>
          <c:order val="1"/>
          <c:tx>
            <c:strRef>
              <c:f>'Сводные таблицы 1'!$C$3:$C$4</c:f>
              <c:strCache>
                <c:ptCount val="1"/>
                <c:pt idx="0">
                  <c:v>Хорошая</c:v>
                </c:pt>
              </c:strCache>
            </c:strRef>
          </c:tx>
          <c:spPr>
            <a:solidFill>
              <a:schemeClr val="accent2"/>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1'!$C$5:$C$8</c:f>
              <c:numCache>
                <c:formatCode>0.0000</c:formatCode>
                <c:ptCount val="3"/>
                <c:pt idx="0">
                  <c:v>3.3636363636363633</c:v>
                </c:pt>
              </c:numCache>
            </c:numRef>
          </c:val>
          <c:extLst>
            <c:ext xmlns:c16="http://schemas.microsoft.com/office/drawing/2014/chart" uri="{C3380CC4-5D6E-409C-BE32-E72D297353CC}">
              <c16:uniqueId val="{00000013-D214-FE42-AAFF-580C9B31E5B6}"/>
            </c:ext>
          </c:extLst>
        </c:ser>
        <c:ser>
          <c:idx val="2"/>
          <c:order val="2"/>
          <c:tx>
            <c:strRef>
              <c:f>'Сводные таблицы 1'!$D$3:$D$4</c:f>
              <c:strCache>
                <c:ptCount val="1"/>
                <c:pt idx="0">
                  <c:v>(blank)</c:v>
                </c:pt>
              </c:strCache>
            </c:strRef>
          </c:tx>
          <c:spPr>
            <a:solidFill>
              <a:schemeClr val="accent3"/>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1'!$D$5:$D$8</c:f>
              <c:numCache>
                <c:formatCode>0.0000</c:formatCode>
                <c:ptCount val="3"/>
              </c:numCache>
            </c:numRef>
          </c:val>
          <c:extLst>
            <c:ext xmlns:c16="http://schemas.microsoft.com/office/drawing/2014/chart" uri="{C3380CC4-5D6E-409C-BE32-E72D297353CC}">
              <c16:uniqueId val="{00000014-D214-FE42-AAFF-580C9B31E5B6}"/>
            </c:ext>
          </c:extLst>
        </c:ser>
        <c:dLbls>
          <c:showLegendKey val="0"/>
          <c:showVal val="0"/>
          <c:showCatName val="0"/>
          <c:showSerName val="0"/>
          <c:showPercent val="0"/>
          <c:showBubbleSize val="0"/>
        </c:dLbls>
        <c:gapWidth val="219"/>
        <c:shape val="box"/>
        <c:axId val="1371222367"/>
        <c:axId val="1371144351"/>
        <c:axId val="0"/>
      </c:bar3DChart>
      <c:catAx>
        <c:axId val="137122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Клиники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71144351"/>
        <c:crosses val="autoZero"/>
        <c:auto val="1"/>
        <c:lblAlgn val="ctr"/>
        <c:lblOffset val="100"/>
        <c:noMultiLvlLbl val="0"/>
      </c:catAx>
      <c:valAx>
        <c:axId val="137114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Рейтинг по клиникам</a:t>
                </a:r>
                <a:endParaRPr lang="en-GB"/>
              </a:p>
            </c:rich>
          </c:tx>
          <c:layout>
            <c:manualLayout>
              <c:xMode val="edge"/>
              <c:yMode val="edge"/>
              <c:x val="8.7230650209876429E-2"/>
              <c:y val="6.463158147974398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712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[Аналитическая доска клиник и врачей.xlsx]Сводные таблицы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baseline="0">
                <a:effectLst/>
              </a:rPr>
              <a:t>Категориальный рейтинг врачей в разрезе ОКП, ОВ и СКВЗ</a:t>
            </a:r>
            <a:endParaRPr lang="en-R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'Сводные таблицы 1'!$B$21:$B$22</c:f>
              <c:strCache>
                <c:ptCount val="1"/>
                <c:pt idx="0">
                  <c:v>Младший</c:v>
                </c:pt>
              </c:strCache>
            </c:strRef>
          </c:tx>
          <c:spPr>
            <a:solidFill>
              <a:schemeClr val="accent6"/>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1'!$B$23:$B$50</c:f>
              <c:numCache>
                <c:formatCode>0.00</c:formatCode>
                <c:ptCount val="27"/>
                <c:pt idx="0">
                  <c:v>3</c:v>
                </c:pt>
                <c:pt idx="10">
                  <c:v>3</c:v>
                </c:pt>
                <c:pt idx="14">
                  <c:v>3</c:v>
                </c:pt>
                <c:pt idx="18">
                  <c:v>3</c:v>
                </c:pt>
                <c:pt idx="25">
                  <c:v>3</c:v>
                </c:pt>
                <c:pt idx="26">
                  <c:v>3</c:v>
                </c:pt>
              </c:numCache>
            </c:numRef>
          </c:val>
          <c:extLst>
            <c:ext xmlns:c16="http://schemas.microsoft.com/office/drawing/2014/chart" uri="{C3380CC4-5D6E-409C-BE32-E72D297353CC}">
              <c16:uniqueId val="{00000000-4A06-9A40-A984-3FD942528440}"/>
            </c:ext>
          </c:extLst>
        </c:ser>
        <c:ser>
          <c:idx val="1"/>
          <c:order val="1"/>
          <c:tx>
            <c:strRef>
              <c:f>'Сводные таблицы 1'!$C$21:$C$22</c:f>
              <c:strCache>
                <c:ptCount val="1"/>
                <c:pt idx="0">
                  <c:v>Средний уровень</c:v>
                </c:pt>
              </c:strCache>
            </c:strRef>
          </c:tx>
          <c:spPr>
            <a:solidFill>
              <a:schemeClr val="accent5"/>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1'!$C$23:$C$50</c:f>
              <c:numCache>
                <c:formatCode>0.00</c:formatCode>
                <c:ptCount val="27"/>
                <c:pt idx="1">
                  <c:v>3.3333333333333335</c:v>
                </c:pt>
                <c:pt idx="2">
                  <c:v>3.3333333333333335</c:v>
                </c:pt>
                <c:pt idx="3">
                  <c:v>3.3333333333333335</c:v>
                </c:pt>
                <c:pt idx="6">
                  <c:v>3.3333333333333335</c:v>
                </c:pt>
                <c:pt idx="8">
                  <c:v>3.3333333333333335</c:v>
                </c:pt>
                <c:pt idx="12">
                  <c:v>3.3333333333333335</c:v>
                </c:pt>
                <c:pt idx="17">
                  <c:v>3.3333333333333335</c:v>
                </c:pt>
                <c:pt idx="21">
                  <c:v>3.3333333333333335</c:v>
                </c:pt>
                <c:pt idx="22">
                  <c:v>3.3333333333333335</c:v>
                </c:pt>
                <c:pt idx="24">
                  <c:v>3.3333333333333335</c:v>
                </c:pt>
              </c:numCache>
            </c:numRef>
          </c:val>
          <c:extLst>
            <c:ext xmlns:c16="http://schemas.microsoft.com/office/drawing/2014/chart" uri="{C3380CC4-5D6E-409C-BE32-E72D297353CC}">
              <c16:uniqueId val="{0000000C-4A06-9A40-A984-3FD942528440}"/>
            </c:ext>
          </c:extLst>
        </c:ser>
        <c:ser>
          <c:idx val="2"/>
          <c:order val="2"/>
          <c:tx>
            <c:strRef>
              <c:f>'Сводные таблицы 1'!$D$21:$D$22</c:f>
              <c:strCache>
                <c:ptCount val="1"/>
                <c:pt idx="0">
                  <c:v>Cтарший</c:v>
                </c:pt>
              </c:strCache>
            </c:strRef>
          </c:tx>
          <c:spPr>
            <a:solidFill>
              <a:schemeClr val="accent4"/>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1'!$D$23:$D$50</c:f>
              <c:numCache>
                <c:formatCode>0.00</c:formatCode>
                <c:ptCount val="27"/>
                <c:pt idx="4">
                  <c:v>4</c:v>
                </c:pt>
                <c:pt idx="5">
                  <c:v>4</c:v>
                </c:pt>
                <c:pt idx="7">
                  <c:v>3.6666666666666665</c:v>
                </c:pt>
                <c:pt idx="9">
                  <c:v>3.6666666666666665</c:v>
                </c:pt>
                <c:pt idx="11">
                  <c:v>4</c:v>
                </c:pt>
                <c:pt idx="13">
                  <c:v>3.6666666666666665</c:v>
                </c:pt>
                <c:pt idx="15">
                  <c:v>3.6666666666666665</c:v>
                </c:pt>
                <c:pt idx="16">
                  <c:v>4</c:v>
                </c:pt>
                <c:pt idx="19">
                  <c:v>3.6666666666666665</c:v>
                </c:pt>
                <c:pt idx="20">
                  <c:v>3.6666666666666665</c:v>
                </c:pt>
                <c:pt idx="23">
                  <c:v>4</c:v>
                </c:pt>
              </c:numCache>
            </c:numRef>
          </c:val>
          <c:extLst>
            <c:ext xmlns:c16="http://schemas.microsoft.com/office/drawing/2014/chart" uri="{C3380CC4-5D6E-409C-BE32-E72D297353CC}">
              <c16:uniqueId val="{0000000D-4A06-9A40-A984-3FD942528440}"/>
            </c:ext>
          </c:extLst>
        </c:ser>
        <c:dLbls>
          <c:showLegendKey val="0"/>
          <c:showVal val="0"/>
          <c:showCatName val="0"/>
          <c:showSerName val="0"/>
          <c:showPercent val="0"/>
          <c:showBubbleSize val="0"/>
        </c:dLbls>
        <c:gapWidth val="219"/>
        <c:shape val="box"/>
        <c:axId val="1339581295"/>
        <c:axId val="1429564671"/>
        <c:axId val="0"/>
      </c:bar3DChart>
      <c:catAx>
        <c:axId val="133958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Врачи</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429564671"/>
        <c:crosses val="autoZero"/>
        <c:auto val="1"/>
        <c:lblAlgn val="ctr"/>
        <c:lblOffset val="100"/>
        <c:noMultiLvlLbl val="0"/>
      </c:catAx>
      <c:valAx>
        <c:axId val="142956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Рейтинг</a:t>
                </a:r>
                <a:r>
                  <a:rPr lang="ru-RU" baseline="0"/>
                  <a:t> по врачам</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395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[Аналитическая доска клиник и врачей.xlsx]Сводные таблицы 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Категориальный</a:t>
            </a:r>
            <a:r>
              <a:rPr lang="ru-RU" baseline="0"/>
              <a:t> рейтинг клиник в разрезе ОКП, ОВ и СКВЗ</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'Сводные таблицы 1'!$B$3:$B$4</c:f>
              <c:strCache>
                <c:ptCount val="1"/>
                <c:pt idx="0">
                  <c:v>Отличная</c:v>
                </c:pt>
              </c:strCache>
            </c:strRef>
          </c:tx>
          <c:spPr>
            <a:solidFill>
              <a:schemeClr val="accent1"/>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1'!$B$5:$B$8</c:f>
              <c:numCache>
                <c:formatCode>0.0000</c:formatCode>
                <c:ptCount val="3"/>
                <c:pt idx="1">
                  <c:v>3.5238095238095237</c:v>
                </c:pt>
                <c:pt idx="2">
                  <c:v>3.5185185185185186</c:v>
                </c:pt>
              </c:numCache>
            </c:numRef>
          </c:val>
          <c:extLst>
            <c:ext xmlns:c16="http://schemas.microsoft.com/office/drawing/2014/chart" uri="{C3380CC4-5D6E-409C-BE32-E72D297353CC}">
              <c16:uniqueId val="{00000000-665A-5142-99E8-1571FFCB82B3}"/>
            </c:ext>
          </c:extLst>
        </c:ser>
        <c:ser>
          <c:idx val="1"/>
          <c:order val="1"/>
          <c:tx>
            <c:strRef>
              <c:f>'Сводные таблицы 1'!$C$3:$C$4</c:f>
              <c:strCache>
                <c:ptCount val="1"/>
                <c:pt idx="0">
                  <c:v>Хорошая</c:v>
                </c:pt>
              </c:strCache>
            </c:strRef>
          </c:tx>
          <c:spPr>
            <a:solidFill>
              <a:schemeClr val="accent2"/>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1'!$C$5:$C$8</c:f>
              <c:numCache>
                <c:formatCode>0.0000</c:formatCode>
                <c:ptCount val="3"/>
                <c:pt idx="0">
                  <c:v>3.3636363636363633</c:v>
                </c:pt>
              </c:numCache>
            </c:numRef>
          </c:val>
          <c:extLst>
            <c:ext xmlns:c16="http://schemas.microsoft.com/office/drawing/2014/chart" uri="{C3380CC4-5D6E-409C-BE32-E72D297353CC}">
              <c16:uniqueId val="{00000004-665A-5142-99E8-1571FFCB82B3}"/>
            </c:ext>
          </c:extLst>
        </c:ser>
        <c:ser>
          <c:idx val="2"/>
          <c:order val="2"/>
          <c:tx>
            <c:strRef>
              <c:f>'Сводные таблицы 1'!$D$3:$D$4</c:f>
              <c:strCache>
                <c:ptCount val="1"/>
                <c:pt idx="0">
                  <c:v>(blank)</c:v>
                </c:pt>
              </c:strCache>
            </c:strRef>
          </c:tx>
          <c:spPr>
            <a:solidFill>
              <a:schemeClr val="accent3"/>
            </a:solidFill>
            <a:ln>
              <a:noFill/>
            </a:ln>
            <a:effectLst/>
            <a:sp3d/>
          </c:spPr>
          <c:invertIfNegative val="0"/>
          <c:cat>
            <c:strRef>
              <c:f>'Сводные таблицы 1'!$A$5:$A$8</c:f>
              <c:strCache>
                <c:ptCount val="3"/>
                <c:pt idx="0">
                  <c:v>Клиника 1</c:v>
                </c:pt>
                <c:pt idx="1">
                  <c:v>Клиника 2</c:v>
                </c:pt>
                <c:pt idx="2">
                  <c:v>Клиника 3</c:v>
                </c:pt>
              </c:strCache>
            </c:strRef>
          </c:cat>
          <c:val>
            <c:numRef>
              <c:f>'Сводные таблицы 1'!$D$5:$D$8</c:f>
              <c:numCache>
                <c:formatCode>0.0000</c:formatCode>
                <c:ptCount val="3"/>
              </c:numCache>
            </c:numRef>
          </c:val>
          <c:extLst>
            <c:ext xmlns:c16="http://schemas.microsoft.com/office/drawing/2014/chart" uri="{C3380CC4-5D6E-409C-BE32-E72D297353CC}">
              <c16:uniqueId val="{00000005-665A-5142-99E8-1571FFCB82B3}"/>
            </c:ext>
          </c:extLst>
        </c:ser>
        <c:dLbls>
          <c:showLegendKey val="0"/>
          <c:showVal val="0"/>
          <c:showCatName val="0"/>
          <c:showSerName val="0"/>
          <c:showPercent val="0"/>
          <c:showBubbleSize val="0"/>
        </c:dLbls>
        <c:gapWidth val="219"/>
        <c:shape val="box"/>
        <c:axId val="1371222367"/>
        <c:axId val="1371144351"/>
        <c:axId val="0"/>
      </c:bar3DChart>
      <c:catAx>
        <c:axId val="137122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Клиники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71144351"/>
        <c:crosses val="autoZero"/>
        <c:auto val="1"/>
        <c:lblAlgn val="ctr"/>
        <c:lblOffset val="100"/>
        <c:noMultiLvlLbl val="0"/>
      </c:catAx>
      <c:valAx>
        <c:axId val="137114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Рейтинг по клиникам</a:t>
                </a:r>
                <a:endParaRPr lang="en-GB"/>
              </a:p>
            </c:rich>
          </c:tx>
          <c:layout>
            <c:manualLayout>
              <c:xMode val="edge"/>
              <c:yMode val="edge"/>
              <c:x val="8.5777412329884409E-2"/>
              <c:y val="0.242001492932649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712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[Аналитическая доска клиник и врачей.xlsx]Сводные таблицы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baseline="0">
                <a:effectLst/>
              </a:rPr>
              <a:t>Категориальный рейтинг врачей в разрезе ОКП, ОВ и СКВЗ</a:t>
            </a:r>
            <a:endParaRPr lang="en-R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'Сводные таблицы 1'!$B$21:$B$22</c:f>
              <c:strCache>
                <c:ptCount val="1"/>
                <c:pt idx="0">
                  <c:v>Младший</c:v>
                </c:pt>
              </c:strCache>
            </c:strRef>
          </c:tx>
          <c:spPr>
            <a:solidFill>
              <a:schemeClr val="accent6"/>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1'!$B$23:$B$50</c:f>
              <c:numCache>
                <c:formatCode>0.00</c:formatCode>
                <c:ptCount val="27"/>
                <c:pt idx="0">
                  <c:v>3</c:v>
                </c:pt>
                <c:pt idx="10">
                  <c:v>3</c:v>
                </c:pt>
                <c:pt idx="14">
                  <c:v>3</c:v>
                </c:pt>
                <c:pt idx="18">
                  <c:v>3</c:v>
                </c:pt>
                <c:pt idx="25">
                  <c:v>3</c:v>
                </c:pt>
                <c:pt idx="26">
                  <c:v>3</c:v>
                </c:pt>
              </c:numCache>
            </c:numRef>
          </c:val>
          <c:extLst>
            <c:ext xmlns:c16="http://schemas.microsoft.com/office/drawing/2014/chart" uri="{C3380CC4-5D6E-409C-BE32-E72D297353CC}">
              <c16:uniqueId val="{00000000-2AFB-4448-8A1C-B8DAAC4F01B6}"/>
            </c:ext>
          </c:extLst>
        </c:ser>
        <c:ser>
          <c:idx val="1"/>
          <c:order val="1"/>
          <c:tx>
            <c:strRef>
              <c:f>'Сводные таблицы 1'!$C$21:$C$22</c:f>
              <c:strCache>
                <c:ptCount val="1"/>
                <c:pt idx="0">
                  <c:v>Средний уровень</c:v>
                </c:pt>
              </c:strCache>
            </c:strRef>
          </c:tx>
          <c:spPr>
            <a:solidFill>
              <a:schemeClr val="accent5"/>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1'!$C$23:$C$50</c:f>
              <c:numCache>
                <c:formatCode>0.00</c:formatCode>
                <c:ptCount val="27"/>
                <c:pt idx="1">
                  <c:v>3.3333333333333335</c:v>
                </c:pt>
                <c:pt idx="2">
                  <c:v>3.3333333333333335</c:v>
                </c:pt>
                <c:pt idx="3">
                  <c:v>3.3333333333333335</c:v>
                </c:pt>
                <c:pt idx="6">
                  <c:v>3.3333333333333335</c:v>
                </c:pt>
                <c:pt idx="8">
                  <c:v>3.3333333333333335</c:v>
                </c:pt>
                <c:pt idx="12">
                  <c:v>3.3333333333333335</c:v>
                </c:pt>
                <c:pt idx="17">
                  <c:v>3.3333333333333335</c:v>
                </c:pt>
                <c:pt idx="21">
                  <c:v>3.3333333333333335</c:v>
                </c:pt>
                <c:pt idx="22">
                  <c:v>3.3333333333333335</c:v>
                </c:pt>
                <c:pt idx="24">
                  <c:v>3.3333333333333335</c:v>
                </c:pt>
              </c:numCache>
            </c:numRef>
          </c:val>
          <c:extLst>
            <c:ext xmlns:c16="http://schemas.microsoft.com/office/drawing/2014/chart" uri="{C3380CC4-5D6E-409C-BE32-E72D297353CC}">
              <c16:uniqueId val="{00000004-2AFB-4448-8A1C-B8DAAC4F01B6}"/>
            </c:ext>
          </c:extLst>
        </c:ser>
        <c:ser>
          <c:idx val="2"/>
          <c:order val="2"/>
          <c:tx>
            <c:strRef>
              <c:f>'Сводные таблицы 1'!$D$21:$D$22</c:f>
              <c:strCache>
                <c:ptCount val="1"/>
                <c:pt idx="0">
                  <c:v>Cтарший</c:v>
                </c:pt>
              </c:strCache>
            </c:strRef>
          </c:tx>
          <c:spPr>
            <a:solidFill>
              <a:schemeClr val="accent4"/>
            </a:solidFill>
            <a:ln>
              <a:noFill/>
            </a:ln>
            <a:effectLst/>
            <a:sp3d/>
          </c:spPr>
          <c:invertIfNegative val="0"/>
          <c:cat>
            <c:strRef>
              <c:f>'Сводные таблицы 1'!$A$23:$A$50</c:f>
              <c:strCache>
                <c:ptCount val="27"/>
                <c:pt idx="0">
                  <c:v>Врач 1</c:v>
                </c:pt>
                <c:pt idx="1">
                  <c:v>Врач 10</c:v>
                </c:pt>
                <c:pt idx="2">
                  <c:v>Врач 11</c:v>
                </c:pt>
                <c:pt idx="3">
                  <c:v>Врач 12</c:v>
                </c:pt>
                <c:pt idx="4">
                  <c:v>Врач 13</c:v>
                </c:pt>
                <c:pt idx="5">
                  <c:v>Врач 14</c:v>
                </c:pt>
                <c:pt idx="6">
                  <c:v>Врач 16</c:v>
                </c:pt>
                <c:pt idx="7">
                  <c:v>Врач 17</c:v>
                </c:pt>
                <c:pt idx="8">
                  <c:v>Врач 18</c:v>
                </c:pt>
                <c:pt idx="9">
                  <c:v>Врач 19</c:v>
                </c:pt>
                <c:pt idx="10">
                  <c:v>Врач 2</c:v>
                </c:pt>
                <c:pt idx="11">
                  <c:v>Врач 20</c:v>
                </c:pt>
                <c:pt idx="12">
                  <c:v>Врач 21</c:v>
                </c:pt>
                <c:pt idx="13">
                  <c:v>Врач 22</c:v>
                </c:pt>
                <c:pt idx="14">
                  <c:v>Врач 23</c:v>
                </c:pt>
                <c:pt idx="15">
                  <c:v>Врач 24</c:v>
                </c:pt>
                <c:pt idx="16">
                  <c:v>Врач 25</c:v>
                </c:pt>
                <c:pt idx="17">
                  <c:v>Врач 26</c:v>
                </c:pt>
                <c:pt idx="18">
                  <c:v>Врач 27</c:v>
                </c:pt>
                <c:pt idx="19">
                  <c:v>Врач 3</c:v>
                </c:pt>
                <c:pt idx="20">
                  <c:v>Врач 4</c:v>
                </c:pt>
                <c:pt idx="21">
                  <c:v>Врач 5</c:v>
                </c:pt>
                <c:pt idx="22">
                  <c:v>Врач 6</c:v>
                </c:pt>
                <c:pt idx="23">
                  <c:v>Врач 7</c:v>
                </c:pt>
                <c:pt idx="24">
                  <c:v>Врач 8</c:v>
                </c:pt>
                <c:pt idx="25">
                  <c:v>Врач 9</c:v>
                </c:pt>
                <c:pt idx="26">
                  <c:v>Врач 15</c:v>
                </c:pt>
              </c:strCache>
            </c:strRef>
          </c:cat>
          <c:val>
            <c:numRef>
              <c:f>'Сводные таблицы 1'!$D$23:$D$50</c:f>
              <c:numCache>
                <c:formatCode>0.00</c:formatCode>
                <c:ptCount val="27"/>
                <c:pt idx="4">
                  <c:v>4</c:v>
                </c:pt>
                <c:pt idx="5">
                  <c:v>4</c:v>
                </c:pt>
                <c:pt idx="7">
                  <c:v>3.6666666666666665</c:v>
                </c:pt>
                <c:pt idx="9">
                  <c:v>3.6666666666666665</c:v>
                </c:pt>
                <c:pt idx="11">
                  <c:v>4</c:v>
                </c:pt>
                <c:pt idx="13">
                  <c:v>3.6666666666666665</c:v>
                </c:pt>
                <c:pt idx="15">
                  <c:v>3.6666666666666665</c:v>
                </c:pt>
                <c:pt idx="16">
                  <c:v>4</c:v>
                </c:pt>
                <c:pt idx="19">
                  <c:v>3.6666666666666665</c:v>
                </c:pt>
                <c:pt idx="20">
                  <c:v>3.6666666666666665</c:v>
                </c:pt>
                <c:pt idx="23">
                  <c:v>4</c:v>
                </c:pt>
              </c:numCache>
            </c:numRef>
          </c:val>
          <c:extLst>
            <c:ext xmlns:c16="http://schemas.microsoft.com/office/drawing/2014/chart" uri="{C3380CC4-5D6E-409C-BE32-E72D297353CC}">
              <c16:uniqueId val="{00000005-2AFB-4448-8A1C-B8DAAC4F01B6}"/>
            </c:ext>
          </c:extLst>
        </c:ser>
        <c:dLbls>
          <c:showLegendKey val="0"/>
          <c:showVal val="0"/>
          <c:showCatName val="0"/>
          <c:showSerName val="0"/>
          <c:showPercent val="0"/>
          <c:showBubbleSize val="0"/>
        </c:dLbls>
        <c:gapWidth val="219"/>
        <c:shape val="box"/>
        <c:axId val="1339581295"/>
        <c:axId val="1429564671"/>
        <c:axId val="0"/>
      </c:bar3DChart>
      <c:catAx>
        <c:axId val="133958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Врачи</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429564671"/>
        <c:crosses val="autoZero"/>
        <c:auto val="1"/>
        <c:lblAlgn val="ctr"/>
        <c:lblOffset val="100"/>
        <c:noMultiLvlLbl val="0"/>
      </c:catAx>
      <c:valAx>
        <c:axId val="142956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Рейтинг</a:t>
                </a:r>
                <a:r>
                  <a:rPr lang="ru-RU" baseline="0"/>
                  <a:t> по врачам</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133958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1191610</xdr:colOff>
      <xdr:row>1</xdr:row>
      <xdr:rowOff>183492</xdr:rowOff>
    </xdr:from>
    <xdr:to>
      <xdr:col>6</xdr:col>
      <xdr:colOff>2966983</xdr:colOff>
      <xdr:row>18</xdr:row>
      <xdr:rowOff>98535</xdr:rowOff>
    </xdr:to>
    <xdr:graphicFrame macro="">
      <xdr:nvGraphicFramePr>
        <xdr:cNvPr id="3" name="Chart 2">
          <a:extLst>
            <a:ext uri="{FF2B5EF4-FFF2-40B4-BE49-F238E27FC236}">
              <a16:creationId xmlns:a16="http://schemas.microsoft.com/office/drawing/2014/main" id="{FD4AA870-EEDE-E1B4-82F9-0DDB59BFE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1209308</xdr:colOff>
      <xdr:row>23</xdr:row>
      <xdr:rowOff>106320</xdr:rowOff>
    </xdr:from>
    <xdr:to>
      <xdr:col>7</xdr:col>
      <xdr:colOff>788276</xdr:colOff>
      <xdr:row>45</xdr:row>
      <xdr:rowOff>131379</xdr:rowOff>
    </xdr:to>
    <xdr:graphicFrame macro="">
      <xdr:nvGraphicFramePr>
        <xdr:cNvPr id="5" name="Chart 4">
          <a:extLst>
            <a:ext uri="{FF2B5EF4-FFF2-40B4-BE49-F238E27FC236}">
              <a16:creationId xmlns:a16="http://schemas.microsoft.com/office/drawing/2014/main" id="{8481806B-51D5-2555-5407-5CA69D60C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88900</xdr:colOff>
      <xdr:row>10</xdr:row>
      <xdr:rowOff>38101</xdr:rowOff>
    </xdr:from>
    <xdr:to>
      <xdr:col>3</xdr:col>
      <xdr:colOff>546100</xdr:colOff>
      <xdr:row>16</xdr:row>
      <xdr:rowOff>88901</xdr:rowOff>
    </xdr:to>
    <mc:AlternateContent xmlns:mc="http://schemas.openxmlformats.org/markup-compatibility/2006">
      <mc:Choice xmlns:a14="http://schemas.microsoft.com/office/drawing/2010/main" Requires="a14">
        <xdr:graphicFrame macro="">
          <xdr:nvGraphicFramePr>
            <xdr:cNvPr id="4" name="Клиник">
              <a:extLst>
                <a:ext uri="{FF2B5EF4-FFF2-40B4-BE49-F238E27FC236}">
                  <a16:creationId xmlns:a16="http://schemas.microsoft.com/office/drawing/2014/main" id="{A2E58F54-719A-4CA9-CA88-2DA7AC08117C}"/>
                </a:ext>
              </a:extLst>
            </xdr:cNvPr>
            <xdr:cNvGraphicFramePr/>
          </xdr:nvGraphicFramePr>
          <xdr:xfrm>
            <a:off x="0" y="0"/>
            <a:ext cx="0" cy="0"/>
          </xdr:xfrm>
          <a:graphic>
            <a:graphicData uri="http://schemas.microsoft.com/office/drawing/2010/slicer">
              <sle:slicer xmlns:sle="http://schemas.microsoft.com/office/drawing/2010/slicer" name="Клиник"/>
            </a:graphicData>
          </a:graphic>
        </xdr:graphicFrame>
      </mc:Choice>
      <mc:Fallback>
        <xdr:sp macro="" textlink="">
          <xdr:nvSpPr>
            <xdr:cNvPr id="0" name=""/>
            <xdr:cNvSpPr>
              <a:spLocks noTextEdit="1"/>
            </xdr:cNvSpPr>
          </xdr:nvSpPr>
          <xdr:spPr>
            <a:xfrm>
              <a:off x="88900" y="2002019"/>
              <a:ext cx="2931736" cy="12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139701</xdr:rowOff>
    </xdr:from>
    <xdr:to>
      <xdr:col>3</xdr:col>
      <xdr:colOff>520700</xdr:colOff>
      <xdr:row>24</xdr:row>
      <xdr:rowOff>152401</xdr:rowOff>
    </xdr:to>
    <mc:AlternateContent xmlns:mc="http://schemas.openxmlformats.org/markup-compatibility/2006">
      <mc:Choice xmlns:a14="http://schemas.microsoft.com/office/drawing/2010/main" Requires="a14">
        <xdr:graphicFrame macro="">
          <xdr:nvGraphicFramePr>
            <xdr:cNvPr id="6" name="Категориальный рейтинг врачей в разрезе ОКП, ОВ и СКВЗ">
              <a:extLst>
                <a:ext uri="{FF2B5EF4-FFF2-40B4-BE49-F238E27FC236}">
                  <a16:creationId xmlns:a16="http://schemas.microsoft.com/office/drawing/2014/main" id="{298CCBB6-AAC7-BCBF-5722-CAF67CFE4A40}"/>
                </a:ext>
              </a:extLst>
            </xdr:cNvPr>
            <xdr:cNvGraphicFramePr/>
          </xdr:nvGraphicFramePr>
          <xdr:xfrm>
            <a:off x="0" y="0"/>
            <a:ext cx="0" cy="0"/>
          </xdr:xfrm>
          <a:graphic>
            <a:graphicData uri="http://schemas.microsoft.com/office/drawing/2010/slicer">
              <sle:slicer xmlns:sle="http://schemas.microsoft.com/office/drawing/2010/slicer" name="Категориальный рейтинг врачей в разрезе ОКП, ОВ и СКВЗ"/>
            </a:graphicData>
          </a:graphic>
        </xdr:graphicFrame>
      </mc:Choice>
      <mc:Fallback>
        <xdr:sp macro="" textlink="">
          <xdr:nvSpPr>
            <xdr:cNvPr id="0" name=""/>
            <xdr:cNvSpPr>
              <a:spLocks noTextEdit="1"/>
            </xdr:cNvSpPr>
          </xdr:nvSpPr>
          <xdr:spPr>
            <a:xfrm>
              <a:off x="76200" y="3281969"/>
              <a:ext cx="2919036" cy="15838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25</xdr:row>
      <xdr:rowOff>38101</xdr:rowOff>
    </xdr:from>
    <xdr:to>
      <xdr:col>3</xdr:col>
      <xdr:colOff>495300</xdr:colOff>
      <xdr:row>31</xdr:row>
      <xdr:rowOff>177801</xdr:rowOff>
    </xdr:to>
    <mc:AlternateContent xmlns:mc="http://schemas.openxmlformats.org/markup-compatibility/2006">
      <mc:Choice xmlns:a14="http://schemas.microsoft.com/office/drawing/2010/main" Requires="a14">
        <xdr:graphicFrame macro="">
          <xdr:nvGraphicFramePr>
            <xdr:cNvPr id="8" name="Категориальный рейтинг клиник в разрезе ОКП, ОВ и СКВЗ">
              <a:extLst>
                <a:ext uri="{FF2B5EF4-FFF2-40B4-BE49-F238E27FC236}">
                  <a16:creationId xmlns:a16="http://schemas.microsoft.com/office/drawing/2014/main" id="{8A290A51-C8C2-416A-04C9-887C2B154504}"/>
                </a:ext>
              </a:extLst>
            </xdr:cNvPr>
            <xdr:cNvGraphicFramePr/>
          </xdr:nvGraphicFramePr>
          <xdr:xfrm>
            <a:off x="0" y="0"/>
            <a:ext cx="0" cy="0"/>
          </xdr:xfrm>
          <a:graphic>
            <a:graphicData uri="http://schemas.microsoft.com/office/drawing/2010/slicer">
              <sle:slicer xmlns:sle="http://schemas.microsoft.com/office/drawing/2010/slicer" name="Категориальный рейтинг клиник в разрезе ОКП, ОВ и СКВЗ"/>
            </a:graphicData>
          </a:graphic>
        </xdr:graphicFrame>
      </mc:Choice>
      <mc:Fallback>
        <xdr:sp macro="" textlink="">
          <xdr:nvSpPr>
            <xdr:cNvPr id="0" name=""/>
            <xdr:cNvSpPr>
              <a:spLocks noTextEdit="1"/>
            </xdr:cNvSpPr>
          </xdr:nvSpPr>
          <xdr:spPr>
            <a:xfrm>
              <a:off x="88900" y="4947895"/>
              <a:ext cx="2880936" cy="131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546100</xdr:colOff>
      <xdr:row>10</xdr:row>
      <xdr:rowOff>38100</xdr:rowOff>
    </xdr:from>
    <xdr:to>
      <xdr:col>14</xdr:col>
      <xdr:colOff>1752</xdr:colOff>
      <xdr:row>32</xdr:row>
      <xdr:rowOff>0</xdr:rowOff>
    </xdr:to>
    <xdr:graphicFrame macro="">
      <xdr:nvGraphicFramePr>
        <xdr:cNvPr id="9" name="Chart 8">
          <a:extLst>
            <a:ext uri="{FF2B5EF4-FFF2-40B4-BE49-F238E27FC236}">
              <a16:creationId xmlns:a16="http://schemas.microsoft.com/office/drawing/2014/main" id="{E7DFE2A6-FBC0-6A45-A4A8-5D36E7A7B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32</xdr:row>
      <xdr:rowOff>25400</xdr:rowOff>
    </xdr:from>
    <xdr:to>
      <xdr:col>13</xdr:col>
      <xdr:colOff>822692</xdr:colOff>
      <xdr:row>56</xdr:row>
      <xdr:rowOff>63500</xdr:rowOff>
    </xdr:to>
    <xdr:graphicFrame macro="">
      <xdr:nvGraphicFramePr>
        <xdr:cNvPr id="10" name="Chart 9">
          <a:extLst>
            <a:ext uri="{FF2B5EF4-FFF2-40B4-BE49-F238E27FC236}">
              <a16:creationId xmlns:a16="http://schemas.microsoft.com/office/drawing/2014/main" id="{DBD43570-B302-D843-9A59-EA1052D4B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5.010679976855" createdVersion="8" refreshedVersion="8" minRefreshableVersion="3" recordCount="27" xr:uid="{EDF60AB6-32C5-A04D-ACDC-02580AFF25DD}">
  <cacheSource type="worksheet">
    <worksheetSource name="Table1"/>
  </cacheSource>
  <cacheFields count="15">
    <cacheField name="Клиник" numFmtId="0">
      <sharedItems count="3">
        <s v="Клиника 1"/>
        <s v="Клиника 2"/>
        <s v="Клиника 3"/>
      </sharedItems>
    </cacheField>
    <cacheField name="Врач" numFmtId="0">
      <sharedItems count="28">
        <s v="Врач 1"/>
        <s v="Врач 2"/>
        <s v="Врач 3"/>
        <s v="Врач 4"/>
        <s v="Врач 5"/>
        <s v="Врач 6"/>
        <s v="Врач 7"/>
        <s v="Врач 8"/>
        <s v="Врач 9"/>
        <s v="Врач 10"/>
        <s v="Врач 11"/>
        <s v="Врач 12"/>
        <s v="Врач 13"/>
        <s v="Врач 14"/>
        <s v="Врач 15"/>
        <s v="Врач 16"/>
        <s v="Врач 17"/>
        <s v="Врач 18"/>
        <s v="Врач 19"/>
        <s v="Врач 20"/>
        <s v="Врач 21"/>
        <s v="Врач 22"/>
        <s v="Врач 23"/>
        <s v="Врач 24"/>
        <s v="Врач 25"/>
        <s v="Врач 26"/>
        <s v="Врач 27"/>
        <s v="Врач 28" u="1"/>
      </sharedItems>
    </cacheField>
    <cacheField name="Общее количество приемов (ОКП)" numFmtId="2">
      <sharedItems containsSemiMixedTypes="0" containsString="0" containsNumber="1" containsInteger="1" minValue="3" maxValue="57"/>
    </cacheField>
    <cacheField name="Рейтинг по ОКП (врачи)" numFmtId="2">
      <sharedItems/>
    </cacheField>
    <cacheField name="Рейтинг по ОКП (клиники)" numFmtId="2">
      <sharedItems containsString="0" containsBlank="1" containsNumber="1" minValue="3.5555555555555554" maxValue="4"/>
    </cacheField>
    <cacheField name="Обороты врача (ОВ)" numFmtId="4">
      <sharedItems containsSemiMixedTypes="0" containsString="0" containsNumber="1" containsInteger="1" minValue="14495" maxValue="471084"/>
    </cacheField>
    <cacheField name="Рейтинг по ОВ (врачи)" numFmtId="0">
      <sharedItems/>
    </cacheField>
    <cacheField name="Рейтинг по ОВ (клиники)" numFmtId="0">
      <sharedItems containsString="0" containsBlank="1" containsNumber="1" minValue="3.1818181818181817" maxValue="3.6666666666666665"/>
    </cacheField>
    <cacheField name="Среднее количество вылеченных зубов" numFmtId="0">
      <sharedItems containsString="0" containsBlank="1" containsNumber="1" minValue="0.43" maxValue="8.5"/>
    </cacheField>
    <cacheField name="Рейтинг по СКВЗ (врачи)" numFmtId="2">
      <sharedItems/>
    </cacheField>
    <cacheField name="Рейтинг по СКВЗ (клиники)" numFmtId="2">
      <sharedItems containsString="0" containsBlank="1" containsNumber="1" minValue="3.0909090909090908" maxValue="3.3333333333333335"/>
    </cacheField>
    <cacheField name="Рейтинг по врачам в разрезе ОКП, ОВ и СКВЗ" numFmtId="2">
      <sharedItems containsSemiMixedTypes="0" containsString="0" containsNumber="1" minValue="3" maxValue="4"/>
    </cacheField>
    <cacheField name="Категориальный рейтинг врачей в разрезе ОКП, ОВ и СКВЗ" numFmtId="2">
      <sharedItems count="4">
        <s v="Младший"/>
        <s v="Cтарший"/>
        <s v="Средний уровень"/>
        <s v="Специалист" u="1"/>
      </sharedItems>
    </cacheField>
    <cacheField name="Рейтинг по клиникам в разрезе ОКП, ОВ и СКВЗ" numFmtId="2">
      <sharedItems containsString="0" containsBlank="1" containsNumber="1" minValue="3.3636363636363633" maxValue="3.5238095238095237"/>
    </cacheField>
    <cacheField name="Категориальный рейтинг клиник в разрезе ОКП, ОВ и СКВЗ" numFmtId="2">
      <sharedItems containsBlank="1" count="3">
        <m/>
        <s v="Хорошая"/>
        <s v="Отличная"/>
      </sharedItems>
    </cacheField>
  </cacheFields>
  <extLst>
    <ext xmlns:x14="http://schemas.microsoft.com/office/spreadsheetml/2009/9/main" uri="{725AE2AE-9491-48be-B2B4-4EB974FC3084}">
      <x14:pivotCacheDefinition pivotCacheId="1262389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7"/>
    <s v="3"/>
    <m/>
    <n v="28500"/>
    <s v="3"/>
    <m/>
    <m/>
    <s v="3"/>
    <m/>
    <n v="3"/>
    <x v="0"/>
    <m/>
    <x v="0"/>
  </r>
  <r>
    <x v="0"/>
    <x v="1"/>
    <n v="11"/>
    <s v="3"/>
    <m/>
    <n v="14495"/>
    <s v="3"/>
    <m/>
    <n v="1"/>
    <s v="3"/>
    <m/>
    <n v="3"/>
    <x v="0"/>
    <m/>
    <x v="0"/>
  </r>
  <r>
    <x v="0"/>
    <x v="2"/>
    <n v="40"/>
    <s v="4"/>
    <m/>
    <n v="122376"/>
    <s v="3"/>
    <m/>
    <n v="4.22"/>
    <s v="4"/>
    <m/>
    <n v="3.6666666666666665"/>
    <x v="1"/>
    <m/>
    <x v="0"/>
  </r>
  <r>
    <x v="0"/>
    <x v="3"/>
    <n v="29"/>
    <s v="4"/>
    <m/>
    <n v="159743"/>
    <s v="4"/>
    <m/>
    <n v="3"/>
    <s v="3"/>
    <m/>
    <n v="3.6666666666666665"/>
    <x v="1"/>
    <m/>
    <x v="0"/>
  </r>
  <r>
    <x v="0"/>
    <x v="4"/>
    <n v="32"/>
    <s v="4"/>
    <m/>
    <n v="119762"/>
    <s v="3"/>
    <m/>
    <n v="1.1299999999999999"/>
    <s v="3"/>
    <m/>
    <n v="3.3333333333333335"/>
    <x v="2"/>
    <m/>
    <x v="0"/>
  </r>
  <r>
    <x v="0"/>
    <x v="5"/>
    <n v="34"/>
    <s v="4"/>
    <m/>
    <n v="87455"/>
    <s v="3"/>
    <m/>
    <n v="2.1"/>
    <s v="3"/>
    <m/>
    <n v="3.3333333333333335"/>
    <x v="2"/>
    <m/>
    <x v="0"/>
  </r>
  <r>
    <x v="0"/>
    <x v="6"/>
    <n v="57"/>
    <s v="5"/>
    <m/>
    <n v="281778"/>
    <s v="4"/>
    <m/>
    <m/>
    <s v="3"/>
    <m/>
    <n v="4"/>
    <x v="1"/>
    <m/>
    <x v="0"/>
  </r>
  <r>
    <x v="0"/>
    <x v="7"/>
    <n v="35"/>
    <s v="4"/>
    <m/>
    <n v="66684"/>
    <s v="3"/>
    <m/>
    <m/>
    <s v="3"/>
    <m/>
    <n v="3.3333333333333335"/>
    <x v="2"/>
    <m/>
    <x v="0"/>
  </r>
  <r>
    <x v="0"/>
    <x v="8"/>
    <n v="17"/>
    <s v="3"/>
    <m/>
    <n v="64810"/>
    <s v="3"/>
    <m/>
    <n v="2.14"/>
    <s v="3"/>
    <m/>
    <n v="3"/>
    <x v="0"/>
    <m/>
    <x v="0"/>
  </r>
  <r>
    <x v="0"/>
    <x v="9"/>
    <n v="36"/>
    <s v="4"/>
    <m/>
    <n v="126640"/>
    <s v="3"/>
    <m/>
    <n v="1.41"/>
    <s v="3"/>
    <m/>
    <n v="3.3333333333333335"/>
    <x v="2"/>
    <m/>
    <x v="0"/>
  </r>
  <r>
    <x v="0"/>
    <x v="10"/>
    <n v="35"/>
    <s v="4"/>
    <n v="3.8181818181818183"/>
    <n v="26980"/>
    <s v="3"/>
    <n v="3.1818181818181817"/>
    <m/>
    <s v="3"/>
    <n v="3.0909090909090908"/>
    <n v="3.3333333333333335"/>
    <x v="2"/>
    <n v="3.3636363636363633"/>
    <x v="1"/>
  </r>
  <r>
    <x v="1"/>
    <x v="11"/>
    <n v="15"/>
    <s v="3"/>
    <m/>
    <n v="56510"/>
    <s v="3"/>
    <m/>
    <n v="3.25"/>
    <s v="4"/>
    <m/>
    <n v="3.3333333333333335"/>
    <x v="2"/>
    <m/>
    <x v="0"/>
  </r>
  <r>
    <x v="1"/>
    <x v="12"/>
    <n v="51"/>
    <s v="5"/>
    <m/>
    <n v="333467"/>
    <s v="4"/>
    <m/>
    <m/>
    <s v="3"/>
    <m/>
    <n v="4"/>
    <x v="1"/>
    <m/>
    <x v="0"/>
  </r>
  <r>
    <x v="1"/>
    <x v="13"/>
    <n v="44"/>
    <s v="5"/>
    <m/>
    <n v="155800"/>
    <s v="4"/>
    <m/>
    <n v="1"/>
    <s v="3"/>
    <m/>
    <n v="4"/>
    <x v="1"/>
    <m/>
    <x v="0"/>
  </r>
  <r>
    <x v="1"/>
    <x v="14"/>
    <n v="3"/>
    <s v="3"/>
    <m/>
    <n v="40134"/>
    <s v="3"/>
    <m/>
    <m/>
    <s v="3"/>
    <m/>
    <n v="3"/>
    <x v="0"/>
    <m/>
    <x v="0"/>
  </r>
  <r>
    <x v="1"/>
    <x v="15"/>
    <n v="32"/>
    <s v="4"/>
    <m/>
    <n v="143700"/>
    <s v="3"/>
    <m/>
    <n v="1.53"/>
    <s v="3"/>
    <m/>
    <n v="3.3333333333333335"/>
    <x v="2"/>
    <m/>
    <x v="0"/>
  </r>
  <r>
    <x v="1"/>
    <x v="16"/>
    <n v="40"/>
    <s v="4"/>
    <m/>
    <n v="132556"/>
    <s v="3"/>
    <m/>
    <n v="5.9"/>
    <s v="4"/>
    <m/>
    <n v="3.6666666666666665"/>
    <x v="1"/>
    <m/>
    <x v="0"/>
  </r>
  <r>
    <x v="1"/>
    <x v="17"/>
    <n v="29"/>
    <s v="4"/>
    <n v="4"/>
    <n v="110620"/>
    <s v="3"/>
    <n v="3.2857142857142856"/>
    <n v="1.44"/>
    <s v="3"/>
    <n v="3.2857142857142856"/>
    <n v="3.3333333333333335"/>
    <x v="2"/>
    <n v="3.5238095238095237"/>
    <x v="2"/>
  </r>
  <r>
    <x v="2"/>
    <x v="18"/>
    <n v="20"/>
    <s v="3"/>
    <m/>
    <n v="83080"/>
    <s v="3"/>
    <m/>
    <n v="8.5"/>
    <s v="5"/>
    <m/>
    <n v="3.6666666666666665"/>
    <x v="1"/>
    <m/>
    <x v="0"/>
  </r>
  <r>
    <x v="2"/>
    <x v="19"/>
    <n v="39"/>
    <s v="4"/>
    <m/>
    <n v="355165"/>
    <s v="5"/>
    <m/>
    <n v="2.93"/>
    <s v="3"/>
    <m/>
    <n v="4"/>
    <x v="1"/>
    <m/>
    <x v="0"/>
  </r>
  <r>
    <x v="2"/>
    <x v="20"/>
    <n v="21"/>
    <s v="4"/>
    <m/>
    <n v="74928"/>
    <s v="3"/>
    <m/>
    <n v="1.57"/>
    <s v="3"/>
    <m/>
    <n v="3.3333333333333335"/>
    <x v="2"/>
    <m/>
    <x v="0"/>
  </r>
  <r>
    <x v="2"/>
    <x v="21"/>
    <n v="37"/>
    <s v="4"/>
    <m/>
    <n v="185115"/>
    <s v="4"/>
    <m/>
    <n v="2.93"/>
    <s v="3"/>
    <m/>
    <n v="3.6666666666666665"/>
    <x v="1"/>
    <m/>
    <x v="0"/>
  </r>
  <r>
    <x v="2"/>
    <x v="22"/>
    <n v="10"/>
    <s v="3"/>
    <m/>
    <n v="73630"/>
    <s v="3"/>
    <m/>
    <n v="1"/>
    <s v="3"/>
    <m/>
    <n v="3"/>
    <x v="0"/>
    <m/>
    <x v="0"/>
  </r>
  <r>
    <x v="2"/>
    <x v="23"/>
    <n v="36"/>
    <s v="4"/>
    <m/>
    <n v="101565"/>
    <s v="3"/>
    <m/>
    <n v="4.17"/>
    <s v="4"/>
    <m/>
    <n v="3.6666666666666665"/>
    <x v="1"/>
    <m/>
    <x v="0"/>
  </r>
  <r>
    <x v="2"/>
    <x v="24"/>
    <n v="33"/>
    <s v="4"/>
    <m/>
    <n v="471084"/>
    <s v="5"/>
    <m/>
    <m/>
    <s v="3"/>
    <m/>
    <n v="4"/>
    <x v="1"/>
    <m/>
    <x v="0"/>
  </r>
  <r>
    <x v="2"/>
    <x v="25"/>
    <n v="19"/>
    <s v="3"/>
    <m/>
    <n v="182140"/>
    <s v="4"/>
    <m/>
    <m/>
    <s v="3"/>
    <m/>
    <n v="3.3333333333333335"/>
    <x v="2"/>
    <m/>
    <x v="0"/>
  </r>
  <r>
    <x v="2"/>
    <x v="26"/>
    <n v="12"/>
    <s v="3"/>
    <n v="3.5555555555555554"/>
    <n v="39800"/>
    <s v="3"/>
    <n v="3.6666666666666665"/>
    <n v="0.43"/>
    <s v="3"/>
    <n v="3.3333333333333335"/>
    <n v="3"/>
    <x v="0"/>
    <n v="3.518518518518518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6588C-376B-9A40-9843-EBF1B7C4C495}"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E50" firstHeaderRow="1" firstDataRow="2" firstDataCol="1"/>
  <pivotFields count="15">
    <pivotField showAll="0">
      <items count="4">
        <item x="0"/>
        <item x="1"/>
        <item x="2"/>
        <item t="default"/>
      </items>
    </pivotField>
    <pivotField axis="axisRow" showAll="0">
      <items count="29">
        <item x="0"/>
        <item x="9"/>
        <item x="10"/>
        <item x="11"/>
        <item x="12"/>
        <item x="13"/>
        <item x="15"/>
        <item x="16"/>
        <item x="17"/>
        <item x="18"/>
        <item x="1"/>
        <item x="19"/>
        <item x="20"/>
        <item x="21"/>
        <item x="22"/>
        <item x="23"/>
        <item x="24"/>
        <item x="25"/>
        <item x="26"/>
        <item m="1" x="27"/>
        <item x="2"/>
        <item x="3"/>
        <item x="4"/>
        <item x="5"/>
        <item x="6"/>
        <item x="7"/>
        <item x="8"/>
        <item x="14"/>
        <item t="default"/>
      </items>
    </pivotField>
    <pivotField numFmtId="2" showAll="0"/>
    <pivotField showAll="0"/>
    <pivotField showAll="0"/>
    <pivotField numFmtId="4" showAll="0"/>
    <pivotField showAll="0"/>
    <pivotField showAll="0"/>
    <pivotField showAll="0"/>
    <pivotField showAll="0"/>
    <pivotField showAll="0"/>
    <pivotField dataField="1" numFmtId="2" showAll="0"/>
    <pivotField axis="axisCol" showAll="0">
      <items count="5">
        <item x="0"/>
        <item m="1" x="3"/>
        <item x="2"/>
        <item x="1"/>
        <item t="default"/>
      </items>
    </pivotField>
    <pivotField showAll="0"/>
    <pivotField showAll="0">
      <items count="4">
        <item x="2"/>
        <item x="1"/>
        <item x="0"/>
        <item t="default"/>
      </items>
    </pivotField>
  </pivotFields>
  <rowFields count="1">
    <field x="1"/>
  </rowFields>
  <rowItems count="28">
    <i>
      <x/>
    </i>
    <i>
      <x v="1"/>
    </i>
    <i>
      <x v="2"/>
    </i>
    <i>
      <x v="3"/>
    </i>
    <i>
      <x v="4"/>
    </i>
    <i>
      <x v="5"/>
    </i>
    <i>
      <x v="6"/>
    </i>
    <i>
      <x v="7"/>
    </i>
    <i>
      <x v="8"/>
    </i>
    <i>
      <x v="9"/>
    </i>
    <i>
      <x v="10"/>
    </i>
    <i>
      <x v="11"/>
    </i>
    <i>
      <x v="12"/>
    </i>
    <i>
      <x v="13"/>
    </i>
    <i>
      <x v="14"/>
    </i>
    <i>
      <x v="15"/>
    </i>
    <i>
      <x v="16"/>
    </i>
    <i>
      <x v="17"/>
    </i>
    <i>
      <x v="18"/>
    </i>
    <i>
      <x v="20"/>
    </i>
    <i>
      <x v="21"/>
    </i>
    <i>
      <x v="22"/>
    </i>
    <i>
      <x v="23"/>
    </i>
    <i>
      <x v="24"/>
    </i>
    <i>
      <x v="25"/>
    </i>
    <i>
      <x v="26"/>
    </i>
    <i>
      <x v="27"/>
    </i>
    <i t="grand">
      <x/>
    </i>
  </rowItems>
  <colFields count="1">
    <field x="12"/>
  </colFields>
  <colItems count="4">
    <i>
      <x/>
    </i>
    <i>
      <x v="2"/>
    </i>
    <i>
      <x v="3"/>
    </i>
    <i t="grand">
      <x/>
    </i>
  </colItems>
  <dataFields count="1">
    <dataField name="Sum of Рейтинг по врачам в разрезе ОКП, ОВ и СКВЗ" fld="11" baseField="0" baseItem="0" numFmtId="2"/>
  </dataFields>
  <chartFormats count="1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3"/>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2"/>
          </reference>
        </references>
      </pivotArea>
    </chartFormat>
    <chartFormat chart="5" format="8" series="1">
      <pivotArea type="data" outline="0" fieldPosition="0">
        <references count="2">
          <reference field="4294967294" count="1" selected="0">
            <x v="0"/>
          </reference>
          <reference field="12" count="1" selected="0">
            <x v="3"/>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2"/>
          </reference>
        </references>
      </pivotArea>
    </chartFormat>
    <chartFormat chart="6" format="6" series="1">
      <pivotArea type="data" outline="0" fieldPosition="0">
        <references count="2">
          <reference field="4294967294" count="1" selected="0">
            <x v="0"/>
          </reference>
          <reference field="12" count="1" selected="0">
            <x v="3"/>
          </reference>
        </references>
      </pivotArea>
    </chartFormat>
    <chartFormat chart="7" format="7" series="1">
      <pivotArea type="data" outline="0" fieldPosition="0">
        <references count="2">
          <reference field="4294967294" count="1" selected="0">
            <x v="0"/>
          </reference>
          <reference field="12" count="1" selected="0">
            <x v="0"/>
          </reference>
        </references>
      </pivotArea>
    </chartFormat>
    <chartFormat chart="7" format="8" series="1">
      <pivotArea type="data" outline="0" fieldPosition="0">
        <references count="2">
          <reference field="4294967294" count="1" selected="0">
            <x v="0"/>
          </reference>
          <reference field="12" count="1" selected="0">
            <x v="2"/>
          </reference>
        </references>
      </pivotArea>
    </chartFormat>
    <chartFormat chart="7" format="9" series="1">
      <pivotArea type="data" outline="0" fieldPosition="0">
        <references count="2">
          <reference field="4294967294" count="1" selected="0">
            <x v="0"/>
          </reference>
          <reference field="12" count="1" selected="0">
            <x v="3"/>
          </reference>
        </references>
      </pivotArea>
    </chartFormat>
    <chartFormat chart="7" format="1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EDB6F-388F-3F44-A8F8-FCFFB12156FD}"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15">
    <pivotField axis="axisRow" showAll="0">
      <items count="4">
        <item x="0"/>
        <item x="1"/>
        <item x="2"/>
        <item t="default"/>
      </items>
    </pivotField>
    <pivotField showAll="0"/>
    <pivotField numFmtId="2" showAll="0"/>
    <pivotField showAll="0"/>
    <pivotField showAll="0"/>
    <pivotField numFmtId="4" showAll="0"/>
    <pivotField showAll="0"/>
    <pivotField showAll="0"/>
    <pivotField showAll="0"/>
    <pivotField showAll="0"/>
    <pivotField showAll="0"/>
    <pivotField numFmtId="2" showAll="0"/>
    <pivotField showAll="0">
      <items count="5">
        <item x="1"/>
        <item x="0"/>
        <item m="1" x="3"/>
        <item x="2"/>
        <item t="default"/>
      </items>
    </pivotField>
    <pivotField dataField="1" showAll="0"/>
    <pivotField axis="axisCol" showAll="0">
      <items count="4">
        <item x="2"/>
        <item x="1"/>
        <item x="0"/>
        <item t="default"/>
      </items>
    </pivotField>
  </pivotFields>
  <rowFields count="1">
    <field x="0"/>
  </rowFields>
  <rowItems count="4">
    <i>
      <x/>
    </i>
    <i>
      <x v="1"/>
    </i>
    <i>
      <x v="2"/>
    </i>
    <i t="grand">
      <x/>
    </i>
  </rowItems>
  <colFields count="1">
    <field x="14"/>
  </colFields>
  <colItems count="4">
    <i>
      <x/>
    </i>
    <i>
      <x v="1"/>
    </i>
    <i>
      <x v="2"/>
    </i>
    <i t="grand">
      <x/>
    </i>
  </colItems>
  <dataFields count="1">
    <dataField name="Sum of Рейтинг по клиникам в разрезе ОКП, ОВ и СКВЗ" fld="13" baseField="0" baseItem="0" numFmtId="166"/>
  </dataFields>
  <chartFormats count="12">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2"/>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3"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4" count="1" selected="0">
            <x v="0"/>
          </reference>
        </references>
      </pivotArea>
    </chartFormat>
    <chartFormat chart="5" format="8" series="1">
      <pivotArea type="data" outline="0" fieldPosition="0">
        <references count="2">
          <reference field="4294967294" count="1" selected="0">
            <x v="0"/>
          </reference>
          <reference field="14" count="1" selected="0">
            <x v="1"/>
          </reference>
        </references>
      </pivotArea>
    </chartFormat>
    <chartFormat chart="5" format="9" series="1">
      <pivotArea type="data" outline="0" fieldPosition="0">
        <references count="2">
          <reference field="4294967294" count="1" selected="0">
            <x v="0"/>
          </reference>
          <reference field="14" count="1" selected="0">
            <x v="2"/>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линик" xr10:uid="{27AD74F7-AC65-1543-8CA5-2170D9B743BC}" sourceName="Клиник">
  <pivotTables>
    <pivotTable tabId="10" name="PivotTable6"/>
    <pivotTable tabId="10" name="PivotTable1"/>
  </pivotTables>
  <data>
    <tabular pivotCacheId="126238959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атегориальный_рейтинг_врачей_в_разрезе_ОКП__ОВ_и_СКВЗ" xr10:uid="{F7743466-3F09-C542-B569-C549F2E6432A}" sourceName="Категориальный рейтинг врачей в разрезе ОКП, ОВ и СКВЗ">
  <pivotTables>
    <pivotTable tabId="10" name="PivotTable6"/>
    <pivotTable tabId="10" name="PivotTable1"/>
  </pivotTables>
  <data>
    <tabular pivotCacheId="1262389592">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атегориальный_рейтинг_клиник_в_разрезе_ОКП__ОВ_и_СКВЗ" xr10:uid="{187859A5-3DC3-4346-867F-23E9195BFFFC}" sourceName="Категориальный рейтинг клиник в разрезе ОКП, ОВ и СКВЗ">
  <pivotTables>
    <pivotTable tabId="10" name="PivotTable6"/>
    <pivotTable tabId="10" name="PivotTable1"/>
  </pivotTables>
  <data>
    <tabular pivotCacheId="126238959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Клиник" xr10:uid="{5603EDF1-FD58-014C-865D-E4D526808E3E}" cache="Slicer_Клиник" caption="Клиник" rowHeight="230716"/>
  <slicer name="Категориальный рейтинг врачей в разрезе ОКП, ОВ и СКВЗ" xr10:uid="{3DB0D316-AF55-3040-B2F4-67F05DF43E68}" cache="Slicer_Категориальный_рейтинг_врачей_в_разрезе_ОКП__ОВ_и_СКВЗ" caption="Категориальный рейтинг врачей в разрезе ОКП, ОВ и СКВЗ" rowHeight="230716"/>
  <slicer name="Категориальный рейтинг клиник в разрезе ОКП, ОВ и СКВЗ" xr10:uid="{75161833-6E6A-424B-9192-D470101D222D}" cache="Slicer_Категориальный_рейтинг_клиник_в_разрезе_ОКП__ОВ_и_СКВЗ" caption="Категориальный рейтинг клиник в разрезе ОКП, ОВ и СКВЗ"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45AE-D8F3-FA45-AD21-862E6B762E41}" name="Table1" displayName="Table1" ref="A7:O34" totalsRowShown="0" headerRowDxfId="16" dataDxfId="15">
  <autoFilter ref="A7:O34" xr:uid="{D58645AE-D8F3-FA45-AD21-862E6B762E41}"/>
  <tableColumns count="15">
    <tableColumn id="1" xr3:uid="{6DAF8703-F747-584D-8BA5-0DCE95FBA7C3}" name="Клиник" dataDxfId="14"/>
    <tableColumn id="2" xr3:uid="{8FA3593B-2F85-FB40-B56F-5973976DC461}" name="Врач" dataDxfId="13" dataCellStyle="Обычный_!12.22"/>
    <tableColumn id="3" xr3:uid="{63B3AFE6-759B-FE47-B3C4-67B08A3E4151}" name="Общее количество приемов (ОКП)" dataDxfId="12" dataCellStyle="Обычный_!12.22"/>
    <tableColumn id="15" xr3:uid="{D7BC2AB4-AD8E-3048-8F7A-368783D4E28C}" name="Рейтинг по ОКП (врачи)" dataDxfId="11" dataCellStyle="Обычный_!12.22">
      <calculatedColumnFormula>IF(C8 &lt;= 20, "3",IF(C8 &lt;= 40, "4","5"))</calculatedColumnFormula>
    </tableColumn>
    <tableColumn id="20" xr3:uid="{059ACD75-1F3C-B942-BB62-1BC6EB45514C}" name="Рейтинг по ОКП (клиники)" dataDxfId="10" dataCellStyle="Обычный_!12.22">
      <calculatedColumnFormula>(3+3+4+4+4+4+5+4+3+4+4)/11</calculatedColumnFormula>
    </tableColumn>
    <tableColumn id="9" xr3:uid="{73B7516C-9DCE-3442-8E39-C6AA07ECE0F9}" name="Обороты врача (ОВ)" dataDxfId="9" dataCellStyle="Обычный_!12.22"/>
    <tableColumn id="16" xr3:uid="{3FFFB8E4-3567-F441-BE16-F74D9DCB714E}" name="Рейтинг по ОВ (врачи)" dataDxfId="8" dataCellStyle="Обычный_!12.22">
      <calculatedColumnFormula>IF(F8 &lt;= 150000, "3",IF(F8 &lt;= 350000, "4","5"))</calculatedColumnFormula>
    </tableColumn>
    <tableColumn id="21" xr3:uid="{EBA9A91F-556E-9A4C-8D88-80237DBD16FB}" name="Рейтинг по ОВ (клиники)" dataDxfId="7" dataCellStyle="Обычный_!12.22">
      <calculatedColumnFormula>(3+3+3+4+3+3+4+3+3+3+3)/11</calculatedColumnFormula>
    </tableColumn>
    <tableColumn id="11" xr3:uid="{49119A74-C024-7849-B8D9-BFDE147EC005}" name="Среднее количество вылеченных зубов" dataDxfId="6" dataCellStyle="Обычный_!12.22"/>
    <tableColumn id="17" xr3:uid="{1535BAED-426C-9C43-8DFF-1E3F1FFA6845}" name="Рейтинг по СКВЗ (врачи)" dataDxfId="5" dataCellStyle="Обычный_!12.22">
      <calculatedColumnFormula>IF(I8 &lt;= 3, "3",IF(I8 &lt;= 6, "4","5"))</calculatedColumnFormula>
    </tableColumn>
    <tableColumn id="22" xr3:uid="{FFEA38B9-4F5E-074C-8914-52FEFBFFADCB}" name="Рейтинг по СКВЗ (клиники)" dataDxfId="4" dataCellStyle="Обычный_!12.22">
      <calculatedColumnFormula>(3+3+4+3+3+3+3+3+3+3+3)/11</calculatedColumnFormula>
    </tableColumn>
    <tableColumn id="19" xr3:uid="{AE899ECA-366D-CB49-93E7-F093B2425AE1}" name="Рейтинг по врачам в разрезе ОКП, ОВ и СКВЗ" dataDxfId="3" dataCellStyle="Обычный_!12.22">
      <calculatedColumnFormula>(D8+G8+J8)/3</calculatedColumnFormula>
    </tableColumn>
    <tableColumn id="18" xr3:uid="{865647A0-4C37-C241-9520-7C586BB32A1B}" name="Категориальный рейтинг врачей в разрезе ОКП, ОВ и СКВЗ" dataDxfId="0" dataCellStyle="Обычный_!12.22">
      <calculatedColumnFormula>IF(((D8+G8+J8)/3)&lt;=3,"Младший",IF(((D8+G8+J8)/3)&lt;=3.5,"Средний уровень","Cтарший"))</calculatedColumnFormula>
    </tableColumn>
    <tableColumn id="24" xr3:uid="{8417787A-C039-8140-BDC1-366E44F62DC5}" name="Рейтинг по клиникам в разрезе ОКП, ОВ и СКВЗ" dataDxfId="2" dataCellStyle="Обычный_!12.22">
      <calculatedColumnFormula>(E8+H8+K8)/3</calculatedColumnFormula>
    </tableColumn>
    <tableColumn id="25" xr3:uid="{638BA581-DA2B-2F43-A726-CE5F656A0AD7}" name="Категориальный рейтинг клиник в разрезе ОКП, ОВ и СКВЗ" dataDxfId="1" dataCellStyle="Обычный_!12.22">
      <calculatedColumnFormula>IF(((E8+H8+K8)/3)&lt;=3,"Плохая",IF(((E8+H8+K8)/3)&lt;=3.5,"Хорошая","Отличная"))</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Тема Office">
  <a:themeElements>
    <a:clrScheme name="Бренд">
      <a:dk1>
        <a:srgbClr val="000000"/>
      </a:dk1>
      <a:lt1>
        <a:sysClr val="window" lastClr="FFFFFF"/>
      </a:lt1>
      <a:dk2>
        <a:srgbClr val="9BB6A8"/>
      </a:dk2>
      <a:lt2>
        <a:srgbClr val="E5EBE4"/>
      </a:lt2>
      <a:accent1>
        <a:srgbClr val="93C11A"/>
      </a:accent1>
      <a:accent2>
        <a:srgbClr val="DE006D"/>
      </a:accent2>
      <a:accent3>
        <a:srgbClr val="489225"/>
      </a:accent3>
      <a:accent4>
        <a:srgbClr val="FFE146"/>
      </a:accent4>
      <a:accent5>
        <a:srgbClr val="D15580"/>
      </a:accent5>
      <a:accent6>
        <a:srgbClr val="BEBD00"/>
      </a:accent6>
      <a:hlink>
        <a:srgbClr val="0000FF"/>
      </a:hlink>
      <a:folHlink>
        <a:srgbClr val="AAAAAA"/>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7" zoomScale="140" zoomScaleNormal="140" workbookViewId="0">
      <selection activeCell="A39" sqref="A39:L39"/>
    </sheetView>
  </sheetViews>
  <sheetFormatPr baseColWidth="10" defaultColWidth="8.83203125" defaultRowHeight="15"/>
  <cols>
    <col min="1" max="1" width="14.1640625" customWidth="1"/>
    <col min="2" max="14" width="10.6640625" customWidth="1"/>
  </cols>
  <sheetData>
    <row r="2" spans="1:14">
      <c r="A2" s="1" t="s">
        <v>0</v>
      </c>
    </row>
    <row r="4" spans="1:14">
      <c r="A4" s="1" t="s">
        <v>1</v>
      </c>
    </row>
    <row r="7" spans="1:14" ht="96">
      <c r="C7" s="11" t="s">
        <v>2</v>
      </c>
      <c r="D7" s="2" t="s">
        <v>3</v>
      </c>
      <c r="E7" s="2" t="s">
        <v>4</v>
      </c>
      <c r="F7" s="2" t="s">
        <v>5</v>
      </c>
      <c r="G7" s="2" t="s">
        <v>6</v>
      </c>
      <c r="H7" s="2" t="s">
        <v>7</v>
      </c>
      <c r="I7" s="11" t="s">
        <v>8</v>
      </c>
      <c r="J7" s="2" t="s">
        <v>9</v>
      </c>
      <c r="K7" s="10" t="s">
        <v>10</v>
      </c>
      <c r="L7" s="2" t="s">
        <v>11</v>
      </c>
      <c r="M7" s="2" t="s">
        <v>12</v>
      </c>
      <c r="N7" s="2" t="s">
        <v>13</v>
      </c>
    </row>
    <row r="8" spans="1:14">
      <c r="A8" t="s">
        <v>14</v>
      </c>
      <c r="B8" s="3" t="s">
        <v>15</v>
      </c>
      <c r="C8" s="4">
        <v>7</v>
      </c>
      <c r="D8" s="5"/>
      <c r="E8" s="5"/>
      <c r="F8" s="5"/>
      <c r="G8" s="4">
        <v>1</v>
      </c>
      <c r="H8" s="4">
        <v>6</v>
      </c>
      <c r="I8" s="6">
        <v>28500</v>
      </c>
      <c r="J8" s="6">
        <v>6300</v>
      </c>
      <c r="K8" s="5"/>
      <c r="L8" s="7">
        <v>1</v>
      </c>
      <c r="M8" s="7">
        <v>0</v>
      </c>
      <c r="N8" s="8">
        <v>7</v>
      </c>
    </row>
    <row r="9" spans="1:14">
      <c r="A9" t="s">
        <v>14</v>
      </c>
      <c r="B9" s="3" t="s">
        <v>16</v>
      </c>
      <c r="C9" s="4">
        <v>11</v>
      </c>
      <c r="D9" s="5"/>
      <c r="E9" s="4">
        <v>2</v>
      </c>
      <c r="F9" s="4">
        <v>6</v>
      </c>
      <c r="G9" s="4">
        <v>4</v>
      </c>
      <c r="H9" s="4">
        <v>6</v>
      </c>
      <c r="I9" s="6">
        <v>14495</v>
      </c>
      <c r="J9" s="6">
        <v>25852</v>
      </c>
      <c r="K9" s="4">
        <v>1</v>
      </c>
      <c r="L9" s="7">
        <v>5</v>
      </c>
      <c r="M9" s="7">
        <v>1</v>
      </c>
      <c r="N9" s="8">
        <v>3</v>
      </c>
    </row>
    <row r="10" spans="1:14">
      <c r="A10" t="s">
        <v>14</v>
      </c>
      <c r="B10" s="3" t="s">
        <v>17</v>
      </c>
      <c r="C10" s="4">
        <v>40</v>
      </c>
      <c r="D10" s="4">
        <v>8</v>
      </c>
      <c r="E10" s="4">
        <v>9</v>
      </c>
      <c r="F10" s="4">
        <v>3</v>
      </c>
      <c r="G10" s="4">
        <v>15</v>
      </c>
      <c r="H10" s="4">
        <v>7</v>
      </c>
      <c r="I10" s="6">
        <v>122376</v>
      </c>
      <c r="J10" s="6">
        <v>2675</v>
      </c>
      <c r="K10" s="4">
        <v>4.22</v>
      </c>
      <c r="L10" s="7">
        <v>33</v>
      </c>
      <c r="M10" s="7">
        <v>18</v>
      </c>
      <c r="N10" s="8">
        <v>20</v>
      </c>
    </row>
    <row r="11" spans="1:14">
      <c r="A11" t="s">
        <v>14</v>
      </c>
      <c r="B11" s="3" t="s">
        <v>18</v>
      </c>
      <c r="C11" s="4">
        <v>29</v>
      </c>
      <c r="D11" s="4">
        <v>3</v>
      </c>
      <c r="E11" s="4">
        <v>3</v>
      </c>
      <c r="F11" s="4">
        <v>5</v>
      </c>
      <c r="G11" s="4">
        <v>6</v>
      </c>
      <c r="H11" s="4">
        <v>14</v>
      </c>
      <c r="I11" s="6">
        <v>159743</v>
      </c>
      <c r="J11" s="6">
        <v>31920</v>
      </c>
      <c r="K11" s="4">
        <v>3</v>
      </c>
      <c r="L11" s="7">
        <v>15</v>
      </c>
      <c r="M11" s="7">
        <v>9</v>
      </c>
      <c r="N11" s="8">
        <v>18</v>
      </c>
    </row>
    <row r="12" spans="1:14">
      <c r="A12" t="s">
        <v>14</v>
      </c>
      <c r="B12" s="3" t="s">
        <v>19</v>
      </c>
      <c r="C12" s="4">
        <v>32</v>
      </c>
      <c r="D12" s="4">
        <v>2</v>
      </c>
      <c r="E12" s="4">
        <v>3</v>
      </c>
      <c r="F12" s="4">
        <v>12</v>
      </c>
      <c r="G12" s="4">
        <v>16</v>
      </c>
      <c r="H12" s="4">
        <v>4</v>
      </c>
      <c r="I12" s="6">
        <v>119762</v>
      </c>
      <c r="J12" s="6">
        <v>81550</v>
      </c>
      <c r="K12" s="4">
        <v>1.1299999999999999</v>
      </c>
      <c r="L12" s="7">
        <v>28</v>
      </c>
      <c r="M12" s="7">
        <v>12</v>
      </c>
      <c r="N12" s="8">
        <v>15</v>
      </c>
    </row>
    <row r="13" spans="1:14">
      <c r="A13" t="s">
        <v>14</v>
      </c>
      <c r="B13" s="3" t="s">
        <v>20</v>
      </c>
      <c r="C13" s="4">
        <v>34</v>
      </c>
      <c r="D13" s="4">
        <v>4</v>
      </c>
      <c r="E13" s="4">
        <v>5</v>
      </c>
      <c r="F13" s="4">
        <v>7</v>
      </c>
      <c r="G13" s="4">
        <v>11</v>
      </c>
      <c r="H13" s="4">
        <v>11</v>
      </c>
      <c r="I13" s="6">
        <v>87455</v>
      </c>
      <c r="J13" s="6">
        <v>118063</v>
      </c>
      <c r="K13" s="4">
        <v>2.1</v>
      </c>
      <c r="L13" s="7">
        <v>23</v>
      </c>
      <c r="M13" s="7">
        <v>12</v>
      </c>
      <c r="N13" s="8">
        <v>18</v>
      </c>
    </row>
    <row r="14" spans="1:14">
      <c r="A14" t="s">
        <v>14</v>
      </c>
      <c r="B14" s="3" t="s">
        <v>21</v>
      </c>
      <c r="C14" s="4">
        <v>57</v>
      </c>
      <c r="D14" s="4">
        <v>7</v>
      </c>
      <c r="E14" s="4">
        <v>1</v>
      </c>
      <c r="F14" s="4">
        <v>19</v>
      </c>
      <c r="G14" s="4">
        <v>18</v>
      </c>
      <c r="H14" s="4">
        <v>28</v>
      </c>
      <c r="I14" s="6">
        <v>281778</v>
      </c>
      <c r="J14" s="6">
        <v>45710</v>
      </c>
      <c r="K14" s="5"/>
      <c r="L14" s="7">
        <v>29</v>
      </c>
      <c r="M14" s="7">
        <v>11</v>
      </c>
      <c r="N14" s="8">
        <v>30</v>
      </c>
    </row>
    <row r="15" spans="1:14">
      <c r="A15" t="s">
        <v>14</v>
      </c>
      <c r="B15" s="3" t="s">
        <v>22</v>
      </c>
      <c r="C15" s="4">
        <v>35</v>
      </c>
      <c r="D15" s="4">
        <v>3</v>
      </c>
      <c r="E15" s="4">
        <v>3</v>
      </c>
      <c r="F15" s="4">
        <v>7</v>
      </c>
      <c r="G15" s="4">
        <v>6</v>
      </c>
      <c r="H15" s="4">
        <v>31</v>
      </c>
      <c r="I15" s="6">
        <v>66684</v>
      </c>
      <c r="J15" s="6">
        <v>37955</v>
      </c>
      <c r="K15" s="5"/>
      <c r="L15" s="7">
        <v>4</v>
      </c>
      <c r="M15" s="7">
        <v>-2</v>
      </c>
      <c r="N15" s="8">
        <v>22</v>
      </c>
    </row>
    <row r="16" spans="1:14">
      <c r="A16" t="s">
        <v>14</v>
      </c>
      <c r="B16" s="3" t="s">
        <v>23</v>
      </c>
      <c r="C16" s="4">
        <v>17</v>
      </c>
      <c r="D16" s="4">
        <v>3</v>
      </c>
      <c r="E16" s="4">
        <v>2</v>
      </c>
      <c r="F16" s="4">
        <v>6</v>
      </c>
      <c r="G16" s="4">
        <v>7</v>
      </c>
      <c r="H16" s="4">
        <v>4</v>
      </c>
      <c r="I16" s="6">
        <v>64810</v>
      </c>
      <c r="J16" s="6">
        <v>21500</v>
      </c>
      <c r="K16" s="4">
        <v>2.14</v>
      </c>
      <c r="L16" s="7">
        <v>13</v>
      </c>
      <c r="M16" s="7">
        <v>6</v>
      </c>
      <c r="N16" s="8">
        <v>6</v>
      </c>
    </row>
    <row r="17" spans="1:14">
      <c r="A17" t="s">
        <v>14</v>
      </c>
      <c r="B17" s="3" t="s">
        <v>24</v>
      </c>
      <c r="C17" s="4">
        <v>36</v>
      </c>
      <c r="D17" s="4">
        <v>7</v>
      </c>
      <c r="E17" s="4">
        <v>5</v>
      </c>
      <c r="F17" s="4">
        <v>8</v>
      </c>
      <c r="G17" s="4">
        <v>17</v>
      </c>
      <c r="H17" s="4">
        <v>3</v>
      </c>
      <c r="I17" s="6">
        <v>126640</v>
      </c>
      <c r="J17" s="6">
        <v>117109</v>
      </c>
      <c r="K17" s="4">
        <v>1.41</v>
      </c>
      <c r="L17" s="7">
        <v>33</v>
      </c>
      <c r="M17" s="7">
        <v>16</v>
      </c>
      <c r="N17" s="8">
        <v>16</v>
      </c>
    </row>
    <row r="18" spans="1:14">
      <c r="A18" t="s">
        <v>14</v>
      </c>
      <c r="B18" s="3" t="s">
        <v>25</v>
      </c>
      <c r="C18" s="4">
        <v>35</v>
      </c>
      <c r="D18" s="4">
        <v>3</v>
      </c>
      <c r="E18" s="4">
        <v>2</v>
      </c>
      <c r="F18" s="4">
        <v>9</v>
      </c>
      <c r="G18" s="4">
        <v>1</v>
      </c>
      <c r="H18" s="4">
        <v>22</v>
      </c>
      <c r="I18" s="6">
        <v>26980</v>
      </c>
      <c r="J18" s="6">
        <v>3150</v>
      </c>
      <c r="K18" s="5"/>
      <c r="L18" s="7">
        <v>13</v>
      </c>
      <c r="M18" s="7">
        <v>12</v>
      </c>
      <c r="N18" s="8">
        <v>21</v>
      </c>
    </row>
    <row r="19" spans="1:14">
      <c r="A19" t="s">
        <v>26</v>
      </c>
      <c r="B19" s="3" t="s">
        <v>27</v>
      </c>
      <c r="C19" s="4">
        <v>15</v>
      </c>
      <c r="D19" s="4">
        <v>4</v>
      </c>
      <c r="E19" s="5"/>
      <c r="F19" s="4">
        <v>1</v>
      </c>
      <c r="G19" s="4">
        <v>5</v>
      </c>
      <c r="H19" s="4">
        <v>1</v>
      </c>
      <c r="I19" s="6">
        <v>56510</v>
      </c>
      <c r="J19" s="5"/>
      <c r="K19" s="4">
        <v>3.25</v>
      </c>
      <c r="L19" s="7">
        <v>14</v>
      </c>
      <c r="M19" s="7">
        <v>9</v>
      </c>
      <c r="N19" s="8">
        <v>10</v>
      </c>
    </row>
    <row r="20" spans="1:14">
      <c r="A20" t="s">
        <v>26</v>
      </c>
      <c r="B20" s="3" t="s">
        <v>28</v>
      </c>
      <c r="C20" s="4">
        <v>51</v>
      </c>
      <c r="D20" s="4">
        <v>8</v>
      </c>
      <c r="E20" s="5"/>
      <c r="F20" s="4">
        <v>4</v>
      </c>
      <c r="G20" s="4">
        <v>12</v>
      </c>
      <c r="H20" s="4">
        <v>35</v>
      </c>
      <c r="I20" s="6">
        <v>333467</v>
      </c>
      <c r="J20" s="6">
        <v>25470</v>
      </c>
      <c r="K20" s="5"/>
      <c r="L20" s="7">
        <v>16</v>
      </c>
      <c r="M20" s="7">
        <v>4</v>
      </c>
      <c r="N20" s="8">
        <v>39</v>
      </c>
    </row>
    <row r="21" spans="1:14">
      <c r="A21" t="s">
        <v>26</v>
      </c>
      <c r="B21" s="3" t="s">
        <v>29</v>
      </c>
      <c r="C21" s="4">
        <v>44</v>
      </c>
      <c r="D21" s="4">
        <v>10</v>
      </c>
      <c r="E21" s="4">
        <v>1</v>
      </c>
      <c r="F21" s="4">
        <v>12</v>
      </c>
      <c r="G21" s="4">
        <v>12</v>
      </c>
      <c r="H21" s="4">
        <v>27</v>
      </c>
      <c r="I21" s="6">
        <v>155800</v>
      </c>
      <c r="J21" s="6">
        <v>23130</v>
      </c>
      <c r="K21" s="4">
        <v>1</v>
      </c>
      <c r="L21" s="7">
        <v>17</v>
      </c>
      <c r="M21" s="7">
        <v>5</v>
      </c>
      <c r="N21" s="8">
        <v>21</v>
      </c>
    </row>
    <row r="22" spans="1:14">
      <c r="A22" t="s">
        <v>26</v>
      </c>
      <c r="B22" s="3" t="s">
        <v>30</v>
      </c>
      <c r="C22" s="4">
        <v>1</v>
      </c>
      <c r="D22" s="5"/>
      <c r="E22" s="5"/>
      <c r="F22" s="5"/>
      <c r="G22" s="5"/>
      <c r="H22" s="4">
        <v>1</v>
      </c>
      <c r="I22" s="5"/>
      <c r="J22" s="5"/>
      <c r="K22" s="5"/>
      <c r="L22" s="7">
        <v>0</v>
      </c>
      <c r="M22" s="7">
        <v>0</v>
      </c>
      <c r="N22" s="8">
        <v>1</v>
      </c>
    </row>
    <row r="23" spans="1:14">
      <c r="A23" t="s">
        <v>26</v>
      </c>
      <c r="B23" s="3" t="s">
        <v>31</v>
      </c>
      <c r="C23" s="4">
        <v>3</v>
      </c>
      <c r="D23" s="4">
        <v>1</v>
      </c>
      <c r="E23" s="4">
        <v>1</v>
      </c>
      <c r="F23" s="5"/>
      <c r="G23" s="4">
        <v>2</v>
      </c>
      <c r="H23" s="5"/>
      <c r="I23" s="6">
        <v>40134</v>
      </c>
      <c r="J23" s="6">
        <v>5000</v>
      </c>
      <c r="K23" s="5"/>
      <c r="L23" s="7">
        <v>3</v>
      </c>
      <c r="M23" s="7">
        <v>1</v>
      </c>
      <c r="N23" s="8">
        <v>1</v>
      </c>
    </row>
    <row r="24" spans="1:14">
      <c r="A24" t="s">
        <v>26</v>
      </c>
      <c r="B24" s="3" t="s">
        <v>32</v>
      </c>
      <c r="C24" s="4">
        <v>32</v>
      </c>
      <c r="D24" s="4">
        <v>6</v>
      </c>
      <c r="E24" s="4">
        <v>3</v>
      </c>
      <c r="F24" s="4">
        <v>8</v>
      </c>
      <c r="G24" s="4">
        <v>18</v>
      </c>
      <c r="H24" s="4">
        <v>3</v>
      </c>
      <c r="I24" s="6">
        <v>143700</v>
      </c>
      <c r="J24" s="6">
        <v>115263</v>
      </c>
      <c r="K24" s="4">
        <v>1.53</v>
      </c>
      <c r="L24" s="7">
        <v>29</v>
      </c>
      <c r="M24" s="7">
        <v>11</v>
      </c>
      <c r="N24" s="8">
        <v>15</v>
      </c>
    </row>
    <row r="25" spans="1:14">
      <c r="A25" t="s">
        <v>26</v>
      </c>
      <c r="B25" s="3" t="s">
        <v>33</v>
      </c>
      <c r="C25" s="4">
        <v>40</v>
      </c>
      <c r="D25" s="4">
        <v>11</v>
      </c>
      <c r="E25" s="4">
        <v>1</v>
      </c>
      <c r="F25" s="4">
        <v>6</v>
      </c>
      <c r="G25" s="4">
        <v>15</v>
      </c>
      <c r="H25" s="4">
        <v>9</v>
      </c>
      <c r="I25" s="6">
        <v>132556</v>
      </c>
      <c r="J25" s="5"/>
      <c r="K25" s="4">
        <v>5.9</v>
      </c>
      <c r="L25" s="7">
        <v>31</v>
      </c>
      <c r="M25" s="7">
        <v>16</v>
      </c>
      <c r="N25" s="8">
        <v>22</v>
      </c>
    </row>
    <row r="26" spans="1:14">
      <c r="A26" t="s">
        <v>26</v>
      </c>
      <c r="B26" s="3" t="s">
        <v>34</v>
      </c>
      <c r="C26" s="4">
        <v>29</v>
      </c>
      <c r="D26" s="4">
        <v>6</v>
      </c>
      <c r="E26" s="4">
        <v>4</v>
      </c>
      <c r="F26" s="4">
        <v>6</v>
      </c>
      <c r="G26" s="4">
        <v>16</v>
      </c>
      <c r="H26" s="4">
        <v>3</v>
      </c>
      <c r="I26" s="6">
        <v>110620</v>
      </c>
      <c r="J26" s="6">
        <v>86450</v>
      </c>
      <c r="K26" s="4">
        <v>1.44</v>
      </c>
      <c r="L26" s="7">
        <v>26</v>
      </c>
      <c r="M26" s="7">
        <v>10</v>
      </c>
      <c r="N26" s="8">
        <v>13</v>
      </c>
    </row>
    <row r="27" spans="1:14">
      <c r="A27" t="s">
        <v>35</v>
      </c>
      <c r="B27" s="3" t="s">
        <v>36</v>
      </c>
      <c r="C27" s="4">
        <v>20</v>
      </c>
      <c r="D27" s="4">
        <v>5</v>
      </c>
      <c r="E27" s="4">
        <v>3</v>
      </c>
      <c r="F27" s="4">
        <v>3</v>
      </c>
      <c r="G27" s="4">
        <v>6</v>
      </c>
      <c r="H27" s="4">
        <v>5</v>
      </c>
      <c r="I27" s="6">
        <v>83080</v>
      </c>
      <c r="J27" s="6">
        <v>48800</v>
      </c>
      <c r="K27" s="4">
        <v>8.5</v>
      </c>
      <c r="L27" s="7">
        <v>15</v>
      </c>
      <c r="M27" s="7">
        <v>9</v>
      </c>
      <c r="N27" s="8">
        <v>9</v>
      </c>
    </row>
    <row r="28" spans="1:14">
      <c r="A28" t="s">
        <v>35</v>
      </c>
      <c r="B28" s="3" t="s">
        <v>37</v>
      </c>
      <c r="C28" s="4">
        <v>39</v>
      </c>
      <c r="D28" s="4">
        <v>6</v>
      </c>
      <c r="E28" s="4">
        <v>4</v>
      </c>
      <c r="F28" s="4">
        <v>5</v>
      </c>
      <c r="G28" s="4">
        <v>14</v>
      </c>
      <c r="H28" s="4">
        <v>9</v>
      </c>
      <c r="I28" s="6">
        <v>355165</v>
      </c>
      <c r="J28" s="6">
        <v>7380</v>
      </c>
      <c r="K28" s="4">
        <v>2.93</v>
      </c>
      <c r="L28" s="7">
        <v>30</v>
      </c>
      <c r="M28" s="7">
        <v>16</v>
      </c>
      <c r="N28" s="8">
        <v>24</v>
      </c>
    </row>
    <row r="29" spans="1:14">
      <c r="A29" t="s">
        <v>35</v>
      </c>
      <c r="B29" s="3" t="s">
        <v>38</v>
      </c>
      <c r="C29" s="4">
        <v>21</v>
      </c>
      <c r="D29" s="4">
        <v>2</v>
      </c>
      <c r="E29" s="4">
        <v>3</v>
      </c>
      <c r="F29" s="4">
        <v>6</v>
      </c>
      <c r="G29" s="4">
        <v>7</v>
      </c>
      <c r="H29" s="4">
        <v>6</v>
      </c>
      <c r="I29" s="6">
        <v>74928</v>
      </c>
      <c r="J29" s="6">
        <v>63920</v>
      </c>
      <c r="K29" s="4">
        <v>1.57</v>
      </c>
      <c r="L29" s="7">
        <v>15</v>
      </c>
      <c r="M29" s="7">
        <v>8</v>
      </c>
      <c r="N29" s="8">
        <v>10</v>
      </c>
    </row>
    <row r="30" spans="1:14">
      <c r="A30" t="s">
        <v>35</v>
      </c>
      <c r="B30" s="3" t="s">
        <v>39</v>
      </c>
      <c r="C30" s="4">
        <v>37</v>
      </c>
      <c r="D30" s="4">
        <v>4</v>
      </c>
      <c r="E30" s="4">
        <v>5</v>
      </c>
      <c r="F30" s="4">
        <v>11</v>
      </c>
      <c r="G30" s="4">
        <v>15</v>
      </c>
      <c r="H30" s="4">
        <v>11</v>
      </c>
      <c r="I30" s="6">
        <v>185115</v>
      </c>
      <c r="J30" s="4">
        <v>350</v>
      </c>
      <c r="K30" s="4">
        <v>2.93</v>
      </c>
      <c r="L30" s="7">
        <v>26</v>
      </c>
      <c r="M30" s="7">
        <v>11</v>
      </c>
      <c r="N30" s="8">
        <v>17</v>
      </c>
    </row>
    <row r="31" spans="1:14">
      <c r="A31" t="s">
        <v>35</v>
      </c>
      <c r="B31" s="3" t="s">
        <v>40</v>
      </c>
      <c r="C31" s="4">
        <v>10</v>
      </c>
      <c r="D31" s="5"/>
      <c r="E31" s="5"/>
      <c r="F31" s="4">
        <v>3</v>
      </c>
      <c r="G31" s="4">
        <v>3</v>
      </c>
      <c r="H31" s="4">
        <v>1</v>
      </c>
      <c r="I31" s="6">
        <v>73630</v>
      </c>
      <c r="J31" s="6">
        <v>91037</v>
      </c>
      <c r="K31" s="4">
        <v>1</v>
      </c>
      <c r="L31" s="7">
        <v>9</v>
      </c>
      <c r="M31" s="7">
        <v>6</v>
      </c>
      <c r="N31" s="8">
        <v>7</v>
      </c>
    </row>
    <row r="32" spans="1:14">
      <c r="A32" t="s">
        <v>35</v>
      </c>
      <c r="B32" s="3" t="s">
        <v>41</v>
      </c>
      <c r="C32" s="4">
        <v>36</v>
      </c>
      <c r="D32" s="4">
        <v>4</v>
      </c>
      <c r="E32" s="4">
        <v>2</v>
      </c>
      <c r="F32" s="4">
        <v>2</v>
      </c>
      <c r="G32" s="4">
        <v>7</v>
      </c>
      <c r="H32" s="4">
        <v>9</v>
      </c>
      <c r="I32" s="6">
        <v>101565</v>
      </c>
      <c r="J32" s="6">
        <v>187245</v>
      </c>
      <c r="K32" s="4">
        <v>4.17</v>
      </c>
      <c r="L32" s="7">
        <v>27</v>
      </c>
      <c r="M32" s="7">
        <v>20</v>
      </c>
      <c r="N32" s="8">
        <v>28</v>
      </c>
    </row>
    <row r="33" spans="1:14">
      <c r="A33" t="s">
        <v>35</v>
      </c>
      <c r="B33" s="3" t="s">
        <v>42</v>
      </c>
      <c r="C33" s="4">
        <v>33</v>
      </c>
      <c r="D33" s="4">
        <v>6</v>
      </c>
      <c r="E33" s="4">
        <v>3</v>
      </c>
      <c r="F33" s="4">
        <v>6</v>
      </c>
      <c r="G33" s="4">
        <v>7</v>
      </c>
      <c r="H33" s="4">
        <v>20</v>
      </c>
      <c r="I33" s="6">
        <v>471084</v>
      </c>
      <c r="J33" s="6">
        <v>37740</v>
      </c>
      <c r="K33" s="5"/>
      <c r="L33" s="7">
        <v>13</v>
      </c>
      <c r="M33" s="7">
        <v>6</v>
      </c>
      <c r="N33" s="8">
        <v>18</v>
      </c>
    </row>
    <row r="34" spans="1:14">
      <c r="A34" t="s">
        <v>35</v>
      </c>
      <c r="B34" s="3" t="s">
        <v>43</v>
      </c>
      <c r="C34" s="4">
        <v>19</v>
      </c>
      <c r="D34" s="5"/>
      <c r="E34" s="5"/>
      <c r="F34" s="4">
        <v>2</v>
      </c>
      <c r="G34" s="4">
        <v>2</v>
      </c>
      <c r="H34" s="4">
        <v>5</v>
      </c>
      <c r="I34" s="6">
        <v>182140</v>
      </c>
      <c r="J34" s="6">
        <v>20750</v>
      </c>
      <c r="K34" s="5"/>
      <c r="L34" s="7">
        <v>14</v>
      </c>
      <c r="M34" s="7">
        <v>12</v>
      </c>
      <c r="N34" s="8">
        <v>17</v>
      </c>
    </row>
    <row r="35" spans="1:14">
      <c r="A35" t="s">
        <v>35</v>
      </c>
      <c r="B35" s="3" t="s">
        <v>44</v>
      </c>
      <c r="C35" s="4">
        <v>12</v>
      </c>
      <c r="D35" s="4">
        <v>6</v>
      </c>
      <c r="E35" s="4">
        <v>2</v>
      </c>
      <c r="F35" s="4">
        <v>1</v>
      </c>
      <c r="G35" s="4">
        <v>7</v>
      </c>
      <c r="H35" s="4">
        <v>1</v>
      </c>
      <c r="I35" s="6">
        <v>39800</v>
      </c>
      <c r="J35" s="6">
        <v>9500</v>
      </c>
      <c r="K35" s="4">
        <v>0.43</v>
      </c>
      <c r="L35" s="7">
        <v>11</v>
      </c>
      <c r="M35" s="7">
        <v>4</v>
      </c>
      <c r="N35" s="8">
        <v>3</v>
      </c>
    </row>
    <row r="38" spans="1:14">
      <c r="A38" s="1" t="s">
        <v>45</v>
      </c>
    </row>
    <row r="39" spans="1:14">
      <c r="A39" s="22"/>
      <c r="B39" s="22"/>
      <c r="C39" s="22"/>
      <c r="D39" s="22"/>
      <c r="E39" s="22"/>
      <c r="F39" s="22"/>
      <c r="G39" s="22"/>
      <c r="H39" s="22"/>
      <c r="I39" s="22"/>
      <c r="J39" s="22"/>
      <c r="K39" s="22"/>
      <c r="L39" s="22"/>
    </row>
    <row r="40" spans="1:14">
      <c r="A40" s="22" t="s">
        <v>46</v>
      </c>
      <c r="B40" s="22"/>
      <c r="C40" s="22"/>
      <c r="D40" s="22"/>
      <c r="E40" s="22"/>
      <c r="F40" s="22"/>
      <c r="G40" s="22"/>
      <c r="H40" s="22"/>
      <c r="I40" s="22"/>
      <c r="J40" s="22"/>
      <c r="K40" s="22"/>
      <c r="L40" s="22"/>
    </row>
    <row r="41" spans="1:14">
      <c r="A41" s="23"/>
      <c r="B41" s="23"/>
      <c r="C41" s="23"/>
      <c r="D41" s="23"/>
      <c r="E41" s="23"/>
      <c r="F41" s="23"/>
      <c r="G41" s="23"/>
      <c r="H41" s="23"/>
      <c r="I41" s="23"/>
      <c r="J41" s="23"/>
      <c r="K41" s="23"/>
      <c r="L41" s="23"/>
    </row>
  </sheetData>
  <mergeCells count="3">
    <mergeCell ref="A39:L39"/>
    <mergeCell ref="A40:L40"/>
    <mergeCell ref="A41:L41"/>
  </mergeCells>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F7219-09D1-3547-9895-5FE8C531C496}">
  <dimension ref="A2:O40"/>
  <sheetViews>
    <sheetView zoomScale="125" zoomScaleNormal="140" workbookViewId="0">
      <selection activeCell="A38" sqref="A38:L38"/>
    </sheetView>
  </sheetViews>
  <sheetFormatPr baseColWidth="10" defaultColWidth="8.83203125" defaultRowHeight="15"/>
  <cols>
    <col min="1" max="1" width="14.1640625" customWidth="1"/>
    <col min="2" max="2" width="10.6640625" customWidth="1"/>
    <col min="3" max="3" width="15.5" customWidth="1"/>
    <col min="4" max="4" width="13.33203125" customWidth="1"/>
    <col min="5" max="5" width="16.6640625" customWidth="1"/>
    <col min="6" max="6" width="13.83203125" customWidth="1"/>
    <col min="7" max="7" width="16.1640625" customWidth="1"/>
    <col min="8" max="8" width="12.83203125" customWidth="1"/>
    <col min="9" max="9" width="13.83203125" customWidth="1"/>
    <col min="10" max="10" width="17.83203125" customWidth="1"/>
    <col min="11" max="11" width="13.6640625" customWidth="1"/>
    <col min="12" max="12" width="15.33203125" customWidth="1"/>
    <col min="13" max="13" width="20" customWidth="1"/>
    <col min="14" max="14" width="17.5" customWidth="1"/>
    <col min="15" max="15" width="20.6640625" customWidth="1"/>
    <col min="16" max="16" width="15" customWidth="1"/>
  </cols>
  <sheetData>
    <row r="2" spans="1:15">
      <c r="A2" s="1" t="s">
        <v>0</v>
      </c>
    </row>
    <row r="4" spans="1:15">
      <c r="A4" s="1" t="s">
        <v>1</v>
      </c>
    </row>
    <row r="5" spans="1:15" ht="14" customHeight="1"/>
    <row r="6" spans="1:15" hidden="1"/>
    <row r="7" spans="1:15" ht="64">
      <c r="A7" s="9" t="s">
        <v>47</v>
      </c>
      <c r="B7" s="9" t="s">
        <v>48</v>
      </c>
      <c r="C7" s="2" t="s">
        <v>51</v>
      </c>
      <c r="D7" s="19" t="s">
        <v>55</v>
      </c>
      <c r="E7" s="19" t="s">
        <v>56</v>
      </c>
      <c r="F7" s="2" t="s">
        <v>52</v>
      </c>
      <c r="G7" s="19" t="s">
        <v>59</v>
      </c>
      <c r="H7" s="19" t="s">
        <v>57</v>
      </c>
      <c r="I7" s="14" t="s">
        <v>10</v>
      </c>
      <c r="J7" s="19" t="s">
        <v>60</v>
      </c>
      <c r="K7" s="19" t="s">
        <v>58</v>
      </c>
      <c r="L7" s="19" t="s">
        <v>53</v>
      </c>
      <c r="M7" s="19" t="s">
        <v>54</v>
      </c>
      <c r="N7" s="19" t="s">
        <v>61</v>
      </c>
      <c r="O7" s="19" t="s">
        <v>62</v>
      </c>
    </row>
    <row r="8" spans="1:15" ht="16">
      <c r="A8" s="15" t="s">
        <v>14</v>
      </c>
      <c r="B8" s="26" t="s">
        <v>15</v>
      </c>
      <c r="C8" s="16">
        <v>7</v>
      </c>
      <c r="D8" s="16" t="str">
        <f>IF(C8 &lt;= 20, "3",IF(C8 &lt;= 40, "4","5"))</f>
        <v>3</v>
      </c>
      <c r="E8" s="16"/>
      <c r="F8" s="18">
        <v>28500</v>
      </c>
      <c r="G8" s="16" t="str">
        <f>IF(F8 &lt;= 150000, "3",IF(F8 &lt;= 350000, "4","5"))</f>
        <v>3</v>
      </c>
      <c r="H8" s="16"/>
      <c r="I8" s="17"/>
      <c r="J8" s="16" t="str">
        <f>IF(I8 &lt;= 3, "3",IF(I8 &lt;= 6, "4","5"))</f>
        <v>3</v>
      </c>
      <c r="K8" s="16"/>
      <c r="L8" s="16">
        <f>(D8+G8+J8)/3</f>
        <v>3</v>
      </c>
      <c r="M8" s="16" t="str">
        <f>IF(((D8+G8+J8)/3)&lt;=3,"Младший",IF(((D8+G8+J8)/3)&lt;=3.5,"Средний уровень","Cтарший"))</f>
        <v>Младший</v>
      </c>
      <c r="N8" s="20"/>
      <c r="O8" s="20"/>
    </row>
    <row r="9" spans="1:15" ht="16">
      <c r="A9" s="15" t="s">
        <v>14</v>
      </c>
      <c r="B9" s="26" t="s">
        <v>16</v>
      </c>
      <c r="C9" s="16">
        <v>11</v>
      </c>
      <c r="D9" s="16" t="str">
        <f>IF(C9 &lt;= 20, "3",IF(C9 &lt;= 40, "4","5"))</f>
        <v>3</v>
      </c>
      <c r="E9" s="16"/>
      <c r="F9" s="18">
        <v>14495</v>
      </c>
      <c r="G9" s="18" t="str">
        <f>IF(F9 &lt;= 150000, "3",IF(F9 &lt;= 350000, "4","5"))</f>
        <v>3</v>
      </c>
      <c r="H9" s="18"/>
      <c r="I9" s="16">
        <v>1</v>
      </c>
      <c r="J9" s="16" t="str">
        <f>IF(I9 &lt;= 3, "3",IF(I9 &lt;= 6, "4","5"))</f>
        <v>3</v>
      </c>
      <c r="K9" s="16"/>
      <c r="L9" s="16">
        <f>(D9+G9+J9)/3</f>
        <v>3</v>
      </c>
      <c r="M9" s="16" t="str">
        <f>IF(((D9+G9+J9)/3)&lt;=3,"Младший",IF(((D9+G9+J9)/3)&lt;=3.5,"Средний уровень","Cтарший"))</f>
        <v>Младший</v>
      </c>
      <c r="N9" s="16"/>
      <c r="O9" s="16"/>
    </row>
    <row r="10" spans="1:15" ht="16">
      <c r="A10" s="15" t="s">
        <v>14</v>
      </c>
      <c r="B10" s="26" t="s">
        <v>17</v>
      </c>
      <c r="C10" s="16">
        <v>40</v>
      </c>
      <c r="D10" s="16" t="str">
        <f>IF(C10 &lt;= 20, "3",IF(C10 &lt;= 40, "4","5"))</f>
        <v>4</v>
      </c>
      <c r="E10" s="16"/>
      <c r="F10" s="18">
        <v>122376</v>
      </c>
      <c r="G10" s="18" t="str">
        <f>IF(F10 &lt;= 150000, "3",IF(F10 &lt;= 350000, "4","5"))</f>
        <v>3</v>
      </c>
      <c r="H10" s="18"/>
      <c r="I10" s="16">
        <v>4.22</v>
      </c>
      <c r="J10" s="16" t="str">
        <f>IF(I10 &lt;= 3, "3",IF(I10 &lt;= 6, "4","5"))</f>
        <v>4</v>
      </c>
      <c r="K10" s="16"/>
      <c r="L10" s="16">
        <f>(D10+G10+J10)/3</f>
        <v>3.6666666666666665</v>
      </c>
      <c r="M10" s="16" t="str">
        <f>IF(((D10+G10+J10)/3)&lt;=3,"Младший",IF(((D10+G10+J10)/3)&lt;=3.5,"Средний уровень","Cтарший"))</f>
        <v>Cтарший</v>
      </c>
      <c r="N10" s="16"/>
      <c r="O10" s="16"/>
    </row>
    <row r="11" spans="1:15" ht="16">
      <c r="A11" s="15" t="s">
        <v>14</v>
      </c>
      <c r="B11" s="26" t="s">
        <v>18</v>
      </c>
      <c r="C11" s="16">
        <v>29</v>
      </c>
      <c r="D11" s="16" t="str">
        <f>IF(C11 &lt;= 20, "3",IF(C11 &lt;= 40, "4","5"))</f>
        <v>4</v>
      </c>
      <c r="E11" s="16"/>
      <c r="F11" s="18">
        <v>159743</v>
      </c>
      <c r="G11" s="18" t="str">
        <f>IF(F11 &lt;= 150000, "3",IF(F11 &lt;= 350000, "4","5"))</f>
        <v>4</v>
      </c>
      <c r="H11" s="18"/>
      <c r="I11" s="16">
        <v>3</v>
      </c>
      <c r="J11" s="16" t="str">
        <f>IF(I11 &lt;= 3, "3",IF(I11 &lt;= 6, "4","5"))</f>
        <v>3</v>
      </c>
      <c r="K11" s="16"/>
      <c r="L11" s="16">
        <f>(D11+G11+J11)/3</f>
        <v>3.6666666666666665</v>
      </c>
      <c r="M11" s="16" t="str">
        <f>IF(((D11+G11+J11)/3)&lt;=3,"Младший",IF(((D11+G11+J11)/3)&lt;=3.5,"Средний уровень","Cтарший"))</f>
        <v>Cтарший</v>
      </c>
      <c r="N11" s="16"/>
      <c r="O11" s="16"/>
    </row>
    <row r="12" spans="1:15" ht="16">
      <c r="A12" s="15" t="s">
        <v>14</v>
      </c>
      <c r="B12" s="26" t="s">
        <v>19</v>
      </c>
      <c r="C12" s="16">
        <v>32</v>
      </c>
      <c r="D12" s="16" t="str">
        <f>IF(C12 &lt;= 20, "3",IF(C12 &lt;= 40, "4","5"))</f>
        <v>4</v>
      </c>
      <c r="E12" s="16"/>
      <c r="F12" s="18">
        <v>119762</v>
      </c>
      <c r="G12" s="18" t="str">
        <f>IF(F12 &lt;= 150000, "3",IF(F12 &lt;= 350000, "4","5"))</f>
        <v>3</v>
      </c>
      <c r="H12" s="18"/>
      <c r="I12" s="16">
        <v>1.1299999999999999</v>
      </c>
      <c r="J12" s="16" t="str">
        <f>IF(I12 &lt;= 3, "3",IF(I12 &lt;= 6, "4","5"))</f>
        <v>3</v>
      </c>
      <c r="K12" s="16"/>
      <c r="L12" s="16">
        <f>(D12+G12+J12)/3</f>
        <v>3.3333333333333335</v>
      </c>
      <c r="M12" s="16" t="str">
        <f>IF(((D12+G12+J12)/3)&lt;=3,"Младший",IF(((D12+G12+J12)/3)&lt;=3.5,"Средний уровень","Cтарший"))</f>
        <v>Средний уровень</v>
      </c>
      <c r="N12" s="16"/>
      <c r="O12" s="16"/>
    </row>
    <row r="13" spans="1:15" ht="16">
      <c r="A13" s="15" t="s">
        <v>14</v>
      </c>
      <c r="B13" s="26" t="s">
        <v>20</v>
      </c>
      <c r="C13" s="16">
        <v>34</v>
      </c>
      <c r="D13" s="16" t="str">
        <f>IF(C13 &lt;= 20, "3",IF(C13 &lt;= 40, "4","5"))</f>
        <v>4</v>
      </c>
      <c r="E13" s="16"/>
      <c r="F13" s="18">
        <v>87455</v>
      </c>
      <c r="G13" s="18" t="str">
        <f>IF(F13 &lt;= 150000, "3",IF(F13 &lt;= 350000, "4","5"))</f>
        <v>3</v>
      </c>
      <c r="H13" s="18"/>
      <c r="I13" s="16">
        <v>2.1</v>
      </c>
      <c r="J13" s="16" t="str">
        <f>IF(I13 &lt;= 3, "3",IF(I13 &lt;= 6, "4","5"))</f>
        <v>3</v>
      </c>
      <c r="K13" s="16"/>
      <c r="L13" s="16">
        <f>(D13+G13+J13)/3</f>
        <v>3.3333333333333335</v>
      </c>
      <c r="M13" s="16" t="str">
        <f>IF(((D13+G13+J13)/3)&lt;=3,"Младший",IF(((D13+G13+J13)/3)&lt;=3.5,"Средний уровень","Cтарший"))</f>
        <v>Средний уровень</v>
      </c>
      <c r="N13" s="16"/>
      <c r="O13" s="16"/>
    </row>
    <row r="14" spans="1:15" ht="16">
      <c r="A14" s="15" t="s">
        <v>14</v>
      </c>
      <c r="B14" s="26" t="s">
        <v>21</v>
      </c>
      <c r="C14" s="16">
        <v>57</v>
      </c>
      <c r="D14" s="16" t="str">
        <f>IF(C14 &lt;= 20, "3",IF(C14 &lt;= 40, "4","5"))</f>
        <v>5</v>
      </c>
      <c r="E14" s="16"/>
      <c r="F14" s="18">
        <v>281778</v>
      </c>
      <c r="G14" s="18" t="str">
        <f>IF(F14 &lt;= 150000, "3",IF(F14 &lt;= 350000, "4","5"))</f>
        <v>4</v>
      </c>
      <c r="H14" s="18"/>
      <c r="I14" s="17"/>
      <c r="J14" s="16" t="str">
        <f>IF(I14 &lt;= 3, "3",IF(I14 &lt;= 6, "4","5"))</f>
        <v>3</v>
      </c>
      <c r="K14" s="16"/>
      <c r="L14" s="16">
        <f>(D14+G14+J14)/3</f>
        <v>4</v>
      </c>
      <c r="M14" s="16" t="str">
        <f>IF(((D14+G14+J14)/3)&lt;=3,"Младший",IF(((D14+G14+J14)/3)&lt;=3.5,"Средний уровень","Cтарший"))</f>
        <v>Cтарший</v>
      </c>
      <c r="N14" s="16"/>
      <c r="O14" s="16"/>
    </row>
    <row r="15" spans="1:15" ht="16">
      <c r="A15" s="15" t="s">
        <v>14</v>
      </c>
      <c r="B15" s="26" t="s">
        <v>22</v>
      </c>
      <c r="C15" s="16">
        <v>35</v>
      </c>
      <c r="D15" s="16" t="str">
        <f>IF(C15 &lt;= 20, "3",IF(C15 &lt;= 40, "4","5"))</f>
        <v>4</v>
      </c>
      <c r="E15" s="16"/>
      <c r="F15" s="18">
        <v>66684</v>
      </c>
      <c r="G15" s="18" t="str">
        <f>IF(F15 &lt;= 150000, "3",IF(F15 &lt;= 350000, "4","5"))</f>
        <v>3</v>
      </c>
      <c r="H15" s="18"/>
      <c r="I15" s="17"/>
      <c r="J15" s="16" t="str">
        <f>IF(I15 &lt;= 3, "3",IF(I15 &lt;= 6, "4","5"))</f>
        <v>3</v>
      </c>
      <c r="K15" s="16"/>
      <c r="L15" s="16">
        <f>(D15+G15+J15)/3</f>
        <v>3.3333333333333335</v>
      </c>
      <c r="M15" s="16" t="str">
        <f>IF(((D15+G15+J15)/3)&lt;=3,"Младший",IF(((D15+G15+J15)/3)&lt;=3.5,"Средний уровень","Cтарший"))</f>
        <v>Средний уровень</v>
      </c>
      <c r="N15" s="16"/>
      <c r="O15" s="16"/>
    </row>
    <row r="16" spans="1:15" ht="16">
      <c r="A16" s="15" t="s">
        <v>14</v>
      </c>
      <c r="B16" s="26" t="s">
        <v>23</v>
      </c>
      <c r="C16" s="16">
        <v>17</v>
      </c>
      <c r="D16" s="16" t="str">
        <f>IF(C16 &lt;= 20, "3",IF(C16 &lt;= 40, "4","5"))</f>
        <v>3</v>
      </c>
      <c r="E16" s="16"/>
      <c r="F16" s="18">
        <v>64810</v>
      </c>
      <c r="G16" s="18" t="str">
        <f>IF(F16 &lt;= 150000, "3",IF(F16 &lt;= 350000, "4","5"))</f>
        <v>3</v>
      </c>
      <c r="H16" s="18"/>
      <c r="I16" s="16">
        <v>2.14</v>
      </c>
      <c r="J16" s="16" t="str">
        <f>IF(I16 &lt;= 3, "3",IF(I16 &lt;= 6, "4","5"))</f>
        <v>3</v>
      </c>
      <c r="K16" s="16"/>
      <c r="L16" s="16">
        <f>(D16+G16+J16)/3</f>
        <v>3</v>
      </c>
      <c r="M16" s="16" t="str">
        <f>IF(((D16+G16+J16)/3)&lt;=3,"Младший",IF(((D16+G16+J16)/3)&lt;=3.5,"Средний уровень","Cтарший"))</f>
        <v>Младший</v>
      </c>
      <c r="N16" s="16"/>
      <c r="O16" s="16"/>
    </row>
    <row r="17" spans="1:15" ht="16">
      <c r="A17" s="15" t="s">
        <v>14</v>
      </c>
      <c r="B17" s="26" t="s">
        <v>24</v>
      </c>
      <c r="C17" s="16">
        <v>36</v>
      </c>
      <c r="D17" s="16" t="str">
        <f>IF(C17 &lt;= 20, "3",IF(C17 &lt;= 40, "4","5"))</f>
        <v>4</v>
      </c>
      <c r="E17" s="16"/>
      <c r="F17" s="18">
        <v>126640</v>
      </c>
      <c r="G17" s="18" t="str">
        <f>IF(F17 &lt;= 150000, "3",IF(F17 &lt;= 350000, "4","5"))</f>
        <v>3</v>
      </c>
      <c r="H17" s="18"/>
      <c r="I17" s="16">
        <v>1.41</v>
      </c>
      <c r="J17" s="16" t="str">
        <f>IF(I17 &lt;= 3, "3",IF(I17 &lt;= 6, "4","5"))</f>
        <v>3</v>
      </c>
      <c r="K17" s="16"/>
      <c r="L17" s="16">
        <f>(D17+G17+J17)/3</f>
        <v>3.3333333333333335</v>
      </c>
      <c r="M17" s="16" t="str">
        <f>IF(((D17+G17+J17)/3)&lt;=3,"Младший",IF(((D17+G17+J17)/3)&lt;=3.5,"Средний уровень","Cтарший"))</f>
        <v>Средний уровень</v>
      </c>
      <c r="N17" s="16"/>
      <c r="O17" s="16"/>
    </row>
    <row r="18" spans="1:15" ht="16">
      <c r="A18" s="15" t="s">
        <v>14</v>
      </c>
      <c r="B18" s="26" t="s">
        <v>25</v>
      </c>
      <c r="C18" s="16">
        <v>35</v>
      </c>
      <c r="D18" s="16" t="str">
        <f>IF(C18 &lt;= 20, "3",IF(C18 &lt;= 40, "4","5"))</f>
        <v>4</v>
      </c>
      <c r="E18" s="16">
        <f>(3+3+4+4+4+4+5+4+3+4+4)/11</f>
        <v>3.8181818181818183</v>
      </c>
      <c r="F18" s="18">
        <v>26980</v>
      </c>
      <c r="G18" s="18" t="str">
        <f>IF(F18 &lt;= 150000, "3",IF(F18 &lt;= 350000, "4","5"))</f>
        <v>3</v>
      </c>
      <c r="H18" s="18">
        <f>(3+3+3+4+3+3+4+3+3+3+3)/11</f>
        <v>3.1818181818181817</v>
      </c>
      <c r="I18" s="17"/>
      <c r="J18" s="16" t="str">
        <f>IF(I18 &lt;= 3, "3",IF(I18 &lt;= 6, "4","5"))</f>
        <v>3</v>
      </c>
      <c r="K18" s="16">
        <f>(3+3+4+3+3+3+3+3+3+3+3)/11</f>
        <v>3.0909090909090908</v>
      </c>
      <c r="L18" s="16">
        <f>(D18+G18+J18)/3</f>
        <v>3.3333333333333335</v>
      </c>
      <c r="M18" s="16" t="str">
        <f>IF(((D18+G18+J18)/3)&lt;=3,"Младший",IF(((D18+G18+J18)/3)&lt;=3.5,"Средний уровень","Cтарший"))</f>
        <v>Средний уровень</v>
      </c>
      <c r="N18" s="16">
        <f>(E18+H18+K18)/3</f>
        <v>3.3636363636363633</v>
      </c>
      <c r="O18" s="16" t="str">
        <f>IF(((E18+H18+K18)/3)&lt;=3,"Плохая",IF(((E18+H18+K18)/3)&lt;=3.5,"Хорошая","Отличная"))</f>
        <v>Хорошая</v>
      </c>
    </row>
    <row r="19" spans="1:15" ht="16">
      <c r="A19" s="15" t="s">
        <v>26</v>
      </c>
      <c r="B19" s="26" t="s">
        <v>27</v>
      </c>
      <c r="C19" s="16">
        <v>15</v>
      </c>
      <c r="D19" s="16" t="str">
        <f>IF(C19 &lt;= 20, "3",IF(C19 &lt;= 40, "4","5"))</f>
        <v>3</v>
      </c>
      <c r="E19" s="16"/>
      <c r="F19" s="18">
        <v>56510</v>
      </c>
      <c r="G19" s="18" t="str">
        <f>IF(F19 &lt;= 150000, "3",IF(F19 &lt;= 350000, "4","5"))</f>
        <v>3</v>
      </c>
      <c r="H19" s="18"/>
      <c r="I19" s="16">
        <v>3.25</v>
      </c>
      <c r="J19" s="16" t="str">
        <f>IF(I19 &lt;= 3, "3",IF(I19 &lt;= 6, "4","5"))</f>
        <v>4</v>
      </c>
      <c r="K19" s="16"/>
      <c r="L19" s="16">
        <f>(D19+G19+J19)/3</f>
        <v>3.3333333333333335</v>
      </c>
      <c r="M19" s="16" t="str">
        <f>IF(((D19+G19+J19)/3)&lt;=3,"Младший",IF(((D19+G19+J19)/3)&lt;=3.5,"Средний уровень","Cтарший"))</f>
        <v>Средний уровень</v>
      </c>
      <c r="N19" s="16"/>
      <c r="O19" s="16"/>
    </row>
    <row r="20" spans="1:15" ht="16">
      <c r="A20" s="15" t="s">
        <v>26</v>
      </c>
      <c r="B20" s="26" t="s">
        <v>28</v>
      </c>
      <c r="C20" s="16">
        <v>51</v>
      </c>
      <c r="D20" s="16" t="str">
        <f>IF(C20 &lt;= 20, "3",IF(C20 &lt;= 40, "4","5"))</f>
        <v>5</v>
      </c>
      <c r="E20" s="16"/>
      <c r="F20" s="18">
        <v>333467</v>
      </c>
      <c r="G20" s="18" t="str">
        <f>IF(F20 &lt;= 150000, "3",IF(F20 &lt;= 350000, "4","5"))</f>
        <v>4</v>
      </c>
      <c r="H20" s="18"/>
      <c r="I20" s="17"/>
      <c r="J20" s="16" t="str">
        <f>IF(I20 &lt;= 3, "3",IF(I20 &lt;= 6, "4","5"))</f>
        <v>3</v>
      </c>
      <c r="K20" s="16"/>
      <c r="L20" s="16">
        <f>(D20+G20+J20)/3</f>
        <v>4</v>
      </c>
      <c r="M20" s="16" t="str">
        <f>IF(((D20+G20+J20)/3)&lt;=3,"Младший",IF(((D20+G20+J20)/3)&lt;=3.5,"Средний уровень","Cтарший"))</f>
        <v>Cтарший</v>
      </c>
      <c r="N20" s="16"/>
      <c r="O20" s="16"/>
    </row>
    <row r="21" spans="1:15" ht="16">
      <c r="A21" s="15" t="s">
        <v>26</v>
      </c>
      <c r="B21" s="26" t="s">
        <v>29</v>
      </c>
      <c r="C21" s="16">
        <v>44</v>
      </c>
      <c r="D21" s="16" t="str">
        <f>IF(C21 &lt;= 20, "3",IF(C21 &lt;= 40, "4","5"))</f>
        <v>5</v>
      </c>
      <c r="E21" s="16"/>
      <c r="F21" s="18">
        <v>155800</v>
      </c>
      <c r="G21" s="18" t="str">
        <f>IF(F21 &lt;= 150000, "3",IF(F21 &lt;= 350000, "4","5"))</f>
        <v>4</v>
      </c>
      <c r="H21" s="18"/>
      <c r="I21" s="16">
        <v>1</v>
      </c>
      <c r="J21" s="16" t="str">
        <f>IF(I21 &lt;= 3, "3",IF(I21 &lt;= 6, "4","5"))</f>
        <v>3</v>
      </c>
      <c r="K21" s="16"/>
      <c r="L21" s="16">
        <f>(D21+G21+J21)/3</f>
        <v>4</v>
      </c>
      <c r="M21" s="16" t="str">
        <f>IF(((D21+G21+J21)/3)&lt;=3,"Младший",IF(((D21+G21+J21)/3)&lt;=3.5,"Средний уровень","Cтарший"))</f>
        <v>Cтарший</v>
      </c>
      <c r="N21" s="16"/>
      <c r="O21" s="16"/>
    </row>
    <row r="22" spans="1:15" ht="16">
      <c r="A22" s="15" t="s">
        <v>26</v>
      </c>
      <c r="B22" s="26" t="s">
        <v>30</v>
      </c>
      <c r="C22" s="16">
        <v>3</v>
      </c>
      <c r="D22" s="16" t="str">
        <f>IF(C22 &lt;= 20, "3",IF(C22 &lt;= 40, "4","5"))</f>
        <v>3</v>
      </c>
      <c r="E22" s="16"/>
      <c r="F22" s="18">
        <v>40134</v>
      </c>
      <c r="G22" s="18" t="str">
        <f>IF(F22 &lt;= 150000, "3",IF(F22 &lt;= 350000, "4","5"))</f>
        <v>3</v>
      </c>
      <c r="H22" s="18"/>
      <c r="I22" s="17"/>
      <c r="J22" s="16" t="str">
        <f>IF(I22 &lt;= 3, "3",IF(I22 &lt;= 6, "4","5"))</f>
        <v>3</v>
      </c>
      <c r="K22" s="16"/>
      <c r="L22" s="16">
        <f>(D22+G22+J22)/3</f>
        <v>3</v>
      </c>
      <c r="M22" s="16" t="str">
        <f>IF(((D22+G22+J22)/3)&lt;=3,"Младший",IF(((D22+G22+J22)/3)&lt;=3.5,"Средний уровень","Cтарший"))</f>
        <v>Младший</v>
      </c>
      <c r="N22" s="16"/>
      <c r="O22" s="16"/>
    </row>
    <row r="23" spans="1:15" ht="16">
      <c r="A23" s="15" t="s">
        <v>26</v>
      </c>
      <c r="B23" s="26" t="s">
        <v>31</v>
      </c>
      <c r="C23" s="16">
        <v>32</v>
      </c>
      <c r="D23" s="16" t="str">
        <f>IF(C23 &lt;= 20, "3",IF(C23 &lt;= 40, "4","5"))</f>
        <v>4</v>
      </c>
      <c r="E23" s="16"/>
      <c r="F23" s="18">
        <v>143700</v>
      </c>
      <c r="G23" s="18" t="str">
        <f>IF(F23 &lt;= 150000, "3",IF(F23 &lt;= 350000, "4","5"))</f>
        <v>3</v>
      </c>
      <c r="H23" s="18"/>
      <c r="I23" s="16">
        <v>1.53</v>
      </c>
      <c r="J23" s="16" t="str">
        <f>IF(I23 &lt;= 3, "3",IF(I23 &lt;= 6, "4","5"))</f>
        <v>3</v>
      </c>
      <c r="K23" s="16"/>
      <c r="L23" s="16">
        <f>(D23+G23+J23)/3</f>
        <v>3.3333333333333335</v>
      </c>
      <c r="M23" s="16" t="str">
        <f>IF(((D23+G23+J23)/3)&lt;=3,"Младший",IF(((D23+G23+J23)/3)&lt;=3.5,"Средний уровень","Cтарший"))</f>
        <v>Средний уровень</v>
      </c>
      <c r="N23" s="16"/>
      <c r="O23" s="16"/>
    </row>
    <row r="24" spans="1:15" ht="16">
      <c r="A24" s="15" t="s">
        <v>26</v>
      </c>
      <c r="B24" s="26" t="s">
        <v>32</v>
      </c>
      <c r="C24" s="16">
        <v>40</v>
      </c>
      <c r="D24" s="16" t="str">
        <f>IF(C24 &lt;= 20, "3",IF(C24 &lt;= 40, "4","5"))</f>
        <v>4</v>
      </c>
      <c r="E24" s="16"/>
      <c r="F24" s="18">
        <v>132556</v>
      </c>
      <c r="G24" s="18" t="str">
        <f>IF(F24 &lt;= 150000, "3",IF(F24 &lt;= 350000, "4","5"))</f>
        <v>3</v>
      </c>
      <c r="H24" s="18"/>
      <c r="I24" s="16">
        <v>5.9</v>
      </c>
      <c r="J24" s="16" t="str">
        <f>IF(I24 &lt;= 3, "3",IF(I24 &lt;= 6, "4","5"))</f>
        <v>4</v>
      </c>
      <c r="K24" s="16"/>
      <c r="L24" s="16">
        <f>(D24+G24+J24)/3</f>
        <v>3.6666666666666665</v>
      </c>
      <c r="M24" s="16" t="str">
        <f>IF(((D24+G24+J24)/3)&lt;=3,"Младший",IF(((D24+G24+J24)/3)&lt;=3.5,"Средний уровень","Cтарший"))</f>
        <v>Cтарший</v>
      </c>
      <c r="N24" s="16"/>
      <c r="O24" s="16"/>
    </row>
    <row r="25" spans="1:15" ht="16">
      <c r="A25" s="15" t="s">
        <v>26</v>
      </c>
      <c r="B25" s="26" t="s">
        <v>33</v>
      </c>
      <c r="C25" s="16">
        <v>29</v>
      </c>
      <c r="D25" s="16" t="str">
        <f>IF(C25 &lt;= 20, "3",IF(C25 &lt;= 40, "4","5"))</f>
        <v>4</v>
      </c>
      <c r="E25" s="16">
        <f>(3+5+5+3+4+4+4)/7</f>
        <v>4</v>
      </c>
      <c r="F25" s="18">
        <v>110620</v>
      </c>
      <c r="G25" s="18" t="str">
        <f>IF(F25 &lt;= 150000, "3",IF(F25 &lt;= 350000, "4","5"))</f>
        <v>3</v>
      </c>
      <c r="H25" s="18">
        <f>(3+4+4+3+3+3+3)/7</f>
        <v>3.2857142857142856</v>
      </c>
      <c r="I25" s="16">
        <v>1.44</v>
      </c>
      <c r="J25" s="16" t="str">
        <f>IF(I25 &lt;= 3, "3",IF(I25 &lt;= 6, "4","5"))</f>
        <v>3</v>
      </c>
      <c r="K25" s="16">
        <f>(4+3+3+3+3+4+3)/7</f>
        <v>3.2857142857142856</v>
      </c>
      <c r="L25" s="16">
        <f>(D25+G25+J25)/3</f>
        <v>3.3333333333333335</v>
      </c>
      <c r="M25" s="16" t="str">
        <f>IF(((D25+G25+J25)/3)&lt;=3,"Младший",IF(((D25+G25+J25)/3)&lt;=3.5,"Средний уровень","Cтарший"))</f>
        <v>Средний уровень</v>
      </c>
      <c r="N25" s="16">
        <f>(E25+H25+K25)/3</f>
        <v>3.5238095238095237</v>
      </c>
      <c r="O25" s="16" t="str">
        <f>IF(((E25+H25+K25)/3)&lt;=3,"Плохая",IF(((E25+H25+K25)/3)&lt;=3.5,"Хорошая","Отличная"))</f>
        <v>Отличная</v>
      </c>
    </row>
    <row r="26" spans="1:15" ht="16">
      <c r="A26" s="15" t="s">
        <v>35</v>
      </c>
      <c r="B26" s="26" t="s">
        <v>34</v>
      </c>
      <c r="C26" s="16">
        <v>20</v>
      </c>
      <c r="D26" s="16" t="str">
        <f>IF(C26 &lt;= 20, "3",IF(C26 &lt;= 40, "4","5"))</f>
        <v>3</v>
      </c>
      <c r="E26" s="16"/>
      <c r="F26" s="18">
        <v>83080</v>
      </c>
      <c r="G26" s="18" t="str">
        <f>IF(F26 &lt;= 150000, "3",IF(F26 &lt;= 350000, "4","5"))</f>
        <v>3</v>
      </c>
      <c r="H26" s="18"/>
      <c r="I26" s="16">
        <v>8.5</v>
      </c>
      <c r="J26" s="16" t="str">
        <f>IF(I26 &lt;= 3, "3",IF(I26 &lt;= 6, "4","5"))</f>
        <v>5</v>
      </c>
      <c r="K26" s="16"/>
      <c r="L26" s="16">
        <f>(D26+G26+J26)/3</f>
        <v>3.6666666666666665</v>
      </c>
      <c r="M26" s="16" t="str">
        <f>IF(((D26+G26+J26)/3)&lt;=3,"Младший",IF(((D26+G26+J26)/3)&lt;=3.5,"Средний уровень","Cтарший"))</f>
        <v>Cтарший</v>
      </c>
      <c r="N26" s="16"/>
      <c r="O26" s="16"/>
    </row>
    <row r="27" spans="1:15" ht="16">
      <c r="A27" s="15" t="s">
        <v>35</v>
      </c>
      <c r="B27" s="26" t="s">
        <v>36</v>
      </c>
      <c r="C27" s="16">
        <v>39</v>
      </c>
      <c r="D27" s="16" t="str">
        <f>IF(C27 &lt;= 20, "3",IF(C27 &lt;= 40, "4","5"))</f>
        <v>4</v>
      </c>
      <c r="E27" s="16"/>
      <c r="F27" s="18">
        <v>355165</v>
      </c>
      <c r="G27" s="18" t="str">
        <f>IF(F27 &lt;= 150000, "3",IF(F27 &lt;= 350000, "4","5"))</f>
        <v>5</v>
      </c>
      <c r="H27" s="18"/>
      <c r="I27" s="16">
        <v>2.93</v>
      </c>
      <c r="J27" s="16" t="str">
        <f>IF(I27 &lt;= 3, "3",IF(I27 &lt;= 6, "4","5"))</f>
        <v>3</v>
      </c>
      <c r="K27" s="16"/>
      <c r="L27" s="16">
        <f>(D27+G27+J27)/3</f>
        <v>4</v>
      </c>
      <c r="M27" s="16" t="str">
        <f>IF(((D27+G27+J27)/3)&lt;=3,"Младший",IF(((D27+G27+J27)/3)&lt;=3.5,"Средний уровень","Cтарший"))</f>
        <v>Cтарший</v>
      </c>
      <c r="N27" s="16"/>
      <c r="O27" s="16"/>
    </row>
    <row r="28" spans="1:15" ht="16">
      <c r="A28" s="15" t="s">
        <v>35</v>
      </c>
      <c r="B28" s="26" t="s">
        <v>37</v>
      </c>
      <c r="C28" s="16">
        <v>21</v>
      </c>
      <c r="D28" s="16" t="str">
        <f>IF(C28 &lt;= 20, "3",IF(C28 &lt;= 40, "4","5"))</f>
        <v>4</v>
      </c>
      <c r="E28" s="16"/>
      <c r="F28" s="18">
        <v>74928</v>
      </c>
      <c r="G28" s="18" t="str">
        <f>IF(F28 &lt;= 150000, "3",IF(F28 &lt;= 350000, "4","5"))</f>
        <v>3</v>
      </c>
      <c r="H28" s="18"/>
      <c r="I28" s="16">
        <v>1.57</v>
      </c>
      <c r="J28" s="16" t="str">
        <f>IF(I28 &lt;= 3, "3",IF(I28 &lt;= 6, "4","5"))</f>
        <v>3</v>
      </c>
      <c r="K28" s="16"/>
      <c r="L28" s="16">
        <f>(D28+G28+J28)/3</f>
        <v>3.3333333333333335</v>
      </c>
      <c r="M28" s="16" t="str">
        <f>IF(((D28+G28+J28)/3)&lt;=3,"Младший",IF(((D28+G28+J28)/3)&lt;=3.5,"Средний уровень","Cтарший"))</f>
        <v>Средний уровень</v>
      </c>
      <c r="N28" s="16"/>
      <c r="O28" s="16"/>
    </row>
    <row r="29" spans="1:15" ht="16">
      <c r="A29" s="15" t="s">
        <v>35</v>
      </c>
      <c r="B29" s="26" t="s">
        <v>38</v>
      </c>
      <c r="C29" s="16">
        <v>37</v>
      </c>
      <c r="D29" s="16" t="str">
        <f>IF(C29 &lt;= 20, "3",IF(C29 &lt;= 40, "4","5"))</f>
        <v>4</v>
      </c>
      <c r="E29" s="16"/>
      <c r="F29" s="18">
        <v>185115</v>
      </c>
      <c r="G29" s="18" t="str">
        <f>IF(F29 &lt;= 150000, "3",IF(F29 &lt;= 350000, "4","5"))</f>
        <v>4</v>
      </c>
      <c r="H29" s="18"/>
      <c r="I29" s="16">
        <v>2.93</v>
      </c>
      <c r="J29" s="16" t="str">
        <f>IF(I29 &lt;= 3, "3",IF(I29 &lt;= 6, "4","5"))</f>
        <v>3</v>
      </c>
      <c r="K29" s="16"/>
      <c r="L29" s="16">
        <f>(D29+G29+J29)/3</f>
        <v>3.6666666666666665</v>
      </c>
      <c r="M29" s="16" t="str">
        <f>IF(((D29+G29+J29)/3)&lt;=3,"Младший",IF(((D29+G29+J29)/3)&lt;=3.5,"Средний уровень","Cтарший"))</f>
        <v>Cтарший</v>
      </c>
      <c r="N29" s="16"/>
      <c r="O29" s="16"/>
    </row>
    <row r="30" spans="1:15" ht="16">
      <c r="A30" s="15" t="s">
        <v>35</v>
      </c>
      <c r="B30" s="26" t="s">
        <v>39</v>
      </c>
      <c r="C30" s="16">
        <v>10</v>
      </c>
      <c r="D30" s="16" t="str">
        <f>IF(C30 &lt;= 20, "3",IF(C30 &lt;= 40, "4","5"))</f>
        <v>3</v>
      </c>
      <c r="E30" s="16"/>
      <c r="F30" s="18">
        <v>73630</v>
      </c>
      <c r="G30" s="18" t="str">
        <f>IF(F30 &lt;= 150000, "3",IF(F30 &lt;= 350000, "4","5"))</f>
        <v>3</v>
      </c>
      <c r="H30" s="18"/>
      <c r="I30" s="16">
        <v>1</v>
      </c>
      <c r="J30" s="16" t="str">
        <f>IF(I30 &lt;= 3, "3",IF(I30 &lt;= 6, "4","5"))</f>
        <v>3</v>
      </c>
      <c r="K30" s="16"/>
      <c r="L30" s="16">
        <f>(D30+G30+J30)/3</f>
        <v>3</v>
      </c>
      <c r="M30" s="16" t="str">
        <f>IF(((D30+G30+J30)/3)&lt;=3,"Младший",IF(((D30+G30+J30)/3)&lt;=3.5,"Средний уровень","Cтарший"))</f>
        <v>Младший</v>
      </c>
      <c r="N30" s="16"/>
      <c r="O30" s="16"/>
    </row>
    <row r="31" spans="1:15" ht="16">
      <c r="A31" s="15" t="s">
        <v>35</v>
      </c>
      <c r="B31" s="26" t="s">
        <v>40</v>
      </c>
      <c r="C31" s="16">
        <v>36</v>
      </c>
      <c r="D31" s="16" t="str">
        <f>IF(C31 &lt;= 20, "3",IF(C31 &lt;= 40, "4","5"))</f>
        <v>4</v>
      </c>
      <c r="E31" s="16"/>
      <c r="F31" s="18">
        <v>101565</v>
      </c>
      <c r="G31" s="18" t="str">
        <f>IF(F31 &lt;= 150000, "3",IF(F31 &lt;= 350000, "4","5"))</f>
        <v>3</v>
      </c>
      <c r="H31" s="18"/>
      <c r="I31" s="16">
        <v>4.17</v>
      </c>
      <c r="J31" s="16" t="str">
        <f>IF(I31 &lt;= 3, "3",IF(I31 &lt;= 6, "4","5"))</f>
        <v>4</v>
      </c>
      <c r="K31" s="16"/>
      <c r="L31" s="16">
        <f>(D31+G31+J31)/3</f>
        <v>3.6666666666666665</v>
      </c>
      <c r="M31" s="16" t="str">
        <f>IF(((D31+G31+J31)/3)&lt;=3,"Младший",IF(((D31+G31+J31)/3)&lt;=3.5,"Средний уровень","Cтарший"))</f>
        <v>Cтарший</v>
      </c>
      <c r="N31" s="16"/>
      <c r="O31" s="16"/>
    </row>
    <row r="32" spans="1:15" ht="16">
      <c r="A32" s="15" t="s">
        <v>35</v>
      </c>
      <c r="B32" s="26" t="s">
        <v>41</v>
      </c>
      <c r="C32" s="16">
        <v>33</v>
      </c>
      <c r="D32" s="16" t="str">
        <f>IF(C32 &lt;= 20, "3",IF(C32 &lt;= 40, "4","5"))</f>
        <v>4</v>
      </c>
      <c r="E32" s="16"/>
      <c r="F32" s="18">
        <v>471084</v>
      </c>
      <c r="G32" s="18" t="str">
        <f>IF(F32 &lt;= 150000, "3",IF(F32 &lt;= 350000, "4","5"))</f>
        <v>5</v>
      </c>
      <c r="H32" s="18"/>
      <c r="I32" s="17"/>
      <c r="J32" s="16" t="str">
        <f>IF(I32 &lt;= 3, "3",IF(I32 &lt;= 6, "4","5"))</f>
        <v>3</v>
      </c>
      <c r="K32" s="16"/>
      <c r="L32" s="16">
        <f>(D32+G32+J32)/3</f>
        <v>4</v>
      </c>
      <c r="M32" s="16" t="str">
        <f>IF(((D32+G32+J32)/3)&lt;=3,"Младший",IF(((D32+G32+J32)/3)&lt;=3.5,"Средний уровень","Cтарший"))</f>
        <v>Cтарший</v>
      </c>
      <c r="N32" s="16"/>
      <c r="O32" s="16"/>
    </row>
    <row r="33" spans="1:15" ht="16">
      <c r="A33" s="15" t="s">
        <v>35</v>
      </c>
      <c r="B33" s="26" t="s">
        <v>42</v>
      </c>
      <c r="C33" s="16">
        <v>19</v>
      </c>
      <c r="D33" s="16" t="str">
        <f>IF(C33 &lt;= 20, "3",IF(C33 &lt;= 40, "4","5"))</f>
        <v>3</v>
      </c>
      <c r="E33" s="16"/>
      <c r="F33" s="18">
        <v>182140</v>
      </c>
      <c r="G33" s="18" t="str">
        <f>IF(F33 &lt;= 150000, "3",IF(F33 &lt;= 350000, "4","5"))</f>
        <v>4</v>
      </c>
      <c r="H33" s="18"/>
      <c r="I33" s="17"/>
      <c r="J33" s="16" t="str">
        <f>IF(I33 &lt;= 3, "3",IF(I33 &lt;= 6, "4","5"))</f>
        <v>3</v>
      </c>
      <c r="K33" s="16"/>
      <c r="L33" s="16">
        <f>(D33+G33+J33)/3</f>
        <v>3.3333333333333335</v>
      </c>
      <c r="M33" s="16" t="str">
        <f>IF(((D33+G33+J33)/3)&lt;=3,"Младший",IF(((D33+G33+J33)/3)&lt;=3.5,"Средний уровень","Cтарший"))</f>
        <v>Средний уровень</v>
      </c>
      <c r="N33" s="16"/>
      <c r="O33" s="16"/>
    </row>
    <row r="34" spans="1:15" ht="16">
      <c r="A34" s="15" t="s">
        <v>35</v>
      </c>
      <c r="B34" s="26" t="s">
        <v>43</v>
      </c>
      <c r="C34" s="16">
        <v>12</v>
      </c>
      <c r="D34" s="16" t="str">
        <f>IF(C34 &lt;= 20, "3",IF(C34 &lt;= 40, "4","5"))</f>
        <v>3</v>
      </c>
      <c r="E34" s="16">
        <f>(3+4+4+4+3+4+4+3+3)/9</f>
        <v>3.5555555555555554</v>
      </c>
      <c r="F34" s="18">
        <v>39800</v>
      </c>
      <c r="G34" s="18" t="str">
        <f>IF(F34 &lt;= 150000, "3",IF(F34 &lt;= 350000, "4","5"))</f>
        <v>3</v>
      </c>
      <c r="H34" s="18">
        <f>(3+5+3+4+3+3+5+4+3)/9</f>
        <v>3.6666666666666665</v>
      </c>
      <c r="I34" s="16">
        <v>0.43</v>
      </c>
      <c r="J34" s="16" t="str">
        <f>IF(I34 &lt;= 3, "3",IF(I34 &lt;= 6, "4","5"))</f>
        <v>3</v>
      </c>
      <c r="K34" s="16">
        <f>(5+3+3+3+3+4+3+3+3)/9</f>
        <v>3.3333333333333335</v>
      </c>
      <c r="L34" s="16">
        <f>(D34+G34+J34)/3</f>
        <v>3</v>
      </c>
      <c r="M34" s="16" t="str">
        <f>IF(((D34+G34+J34)/3)&lt;=3,"Младший",IF(((D34+G34+J34)/3)&lt;=3.5,"Средний уровень","Cтарший"))</f>
        <v>Младший</v>
      </c>
      <c r="N34" s="21">
        <f>(E34+H34+K34)/3</f>
        <v>3.5185185185185186</v>
      </c>
      <c r="O34" s="21" t="str">
        <f>IF(((E34+H34+K34)/3)&lt;=3,"Плохая",IF(((E34+H34+K34)/3)&lt;=3.5,"Хорошая","Отличная"))</f>
        <v>Отличная</v>
      </c>
    </row>
    <row r="37" spans="1:15">
      <c r="A37" s="1" t="s">
        <v>45</v>
      </c>
    </row>
    <row r="38" spans="1:15">
      <c r="A38" s="22"/>
      <c r="B38" s="22"/>
      <c r="C38" s="22"/>
      <c r="D38" s="22"/>
      <c r="E38" s="22"/>
      <c r="F38" s="22"/>
      <c r="G38" s="22"/>
      <c r="H38" s="22"/>
      <c r="I38" s="22"/>
      <c r="J38" s="22"/>
      <c r="K38" s="22"/>
      <c r="L38" s="22"/>
    </row>
    <row r="39" spans="1:15">
      <c r="A39" s="22" t="s">
        <v>46</v>
      </c>
      <c r="B39" s="22"/>
      <c r="C39" s="22"/>
      <c r="D39" s="22"/>
      <c r="E39" s="22"/>
      <c r="F39" s="22"/>
      <c r="G39" s="22"/>
      <c r="H39" s="22"/>
      <c r="I39" s="22"/>
      <c r="J39" s="22"/>
      <c r="K39" s="22"/>
      <c r="L39" s="22"/>
    </row>
    <row r="40" spans="1:15">
      <c r="A40" s="23"/>
      <c r="B40" s="23"/>
      <c r="C40" s="23"/>
      <c r="D40" s="23"/>
      <c r="E40" s="23"/>
      <c r="F40" s="23"/>
      <c r="G40" s="23"/>
      <c r="H40" s="23"/>
      <c r="I40" s="23"/>
      <c r="J40" s="23"/>
      <c r="K40" s="23"/>
      <c r="L40" s="23"/>
    </row>
  </sheetData>
  <mergeCells count="3">
    <mergeCell ref="A38:L38"/>
    <mergeCell ref="A39:L39"/>
    <mergeCell ref="A40:L40"/>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1A6C6-1625-2047-8348-25393693880D}">
  <dimension ref="A3:E50"/>
  <sheetViews>
    <sheetView zoomScale="116" workbookViewId="0">
      <selection activeCell="H43" sqref="H43"/>
    </sheetView>
  </sheetViews>
  <sheetFormatPr baseColWidth="10" defaultRowHeight="15"/>
  <cols>
    <col min="1" max="1" width="44.1640625" bestFit="1" customWidth="1"/>
    <col min="2" max="2" width="14.83203125" bestFit="1" customWidth="1"/>
    <col min="3" max="3" width="15.33203125" bestFit="1" customWidth="1"/>
    <col min="4" max="4" width="8.1640625" bestFit="1" customWidth="1"/>
    <col min="5" max="5" width="10" bestFit="1" customWidth="1"/>
    <col min="6" max="6" width="55.83203125" bestFit="1" customWidth="1"/>
    <col min="7" max="7" width="46.33203125" bestFit="1" customWidth="1"/>
    <col min="8" max="8" width="60.33203125" bestFit="1" customWidth="1"/>
    <col min="9" max="9" width="50.83203125" bestFit="1" customWidth="1"/>
    <col min="10" max="10" width="48.6640625" bestFit="1" customWidth="1"/>
    <col min="11" max="11" width="61.5" bestFit="1" customWidth="1"/>
    <col min="12" max="12" width="6.33203125" bestFit="1" customWidth="1"/>
    <col min="13" max="21" width="7.33203125" bestFit="1" customWidth="1"/>
    <col min="22" max="28" width="6.33203125" bestFit="1" customWidth="1"/>
    <col min="29" max="29" width="10" bestFit="1" customWidth="1"/>
    <col min="30" max="30" width="6.33203125" bestFit="1" customWidth="1"/>
    <col min="31" max="31" width="12.5" bestFit="1" customWidth="1"/>
    <col min="32" max="32" width="10" bestFit="1" customWidth="1"/>
  </cols>
  <sheetData>
    <row r="3" spans="1:5">
      <c r="A3" s="12" t="s">
        <v>67</v>
      </c>
      <c r="B3" s="12" t="s">
        <v>63</v>
      </c>
    </row>
    <row r="4" spans="1:5">
      <c r="A4" s="12" t="s">
        <v>50</v>
      </c>
      <c r="B4" t="s">
        <v>64</v>
      </c>
      <c r="C4" t="s">
        <v>65</v>
      </c>
      <c r="D4" t="s">
        <v>66</v>
      </c>
      <c r="E4" t="s">
        <v>49</v>
      </c>
    </row>
    <row r="5" spans="1:5">
      <c r="A5" s="13" t="s">
        <v>14</v>
      </c>
      <c r="B5" s="24"/>
      <c r="C5" s="24">
        <v>3.3636363636363633</v>
      </c>
      <c r="D5" s="24"/>
      <c r="E5" s="24">
        <v>3.3636363636363633</v>
      </c>
    </row>
    <row r="6" spans="1:5">
      <c r="A6" s="13" t="s">
        <v>26</v>
      </c>
      <c r="B6" s="24">
        <v>3.5238095238095237</v>
      </c>
      <c r="C6" s="24"/>
      <c r="D6" s="24"/>
      <c r="E6" s="24">
        <v>3.5238095238095237</v>
      </c>
    </row>
    <row r="7" spans="1:5">
      <c r="A7" s="13" t="s">
        <v>35</v>
      </c>
      <c r="B7" s="24">
        <v>3.5185185185185186</v>
      </c>
      <c r="C7" s="24"/>
      <c r="D7" s="24"/>
      <c r="E7" s="24">
        <v>3.5185185185185186</v>
      </c>
    </row>
    <row r="8" spans="1:5">
      <c r="A8" s="13" t="s">
        <v>49</v>
      </c>
      <c r="B8" s="24">
        <v>7.0423280423280428</v>
      </c>
      <c r="C8" s="24">
        <v>3.3636363636363633</v>
      </c>
      <c r="D8" s="24"/>
      <c r="E8" s="24">
        <v>10.405964405964406</v>
      </c>
    </row>
    <row r="21" spans="1:5">
      <c r="A21" s="12" t="s">
        <v>70</v>
      </c>
      <c r="B21" s="12" t="s">
        <v>63</v>
      </c>
    </row>
    <row r="22" spans="1:5">
      <c r="A22" s="12" t="s">
        <v>50</v>
      </c>
      <c r="B22" t="s">
        <v>68</v>
      </c>
      <c r="C22" t="s">
        <v>69</v>
      </c>
      <c r="D22" t="s">
        <v>71</v>
      </c>
      <c r="E22" t="s">
        <v>49</v>
      </c>
    </row>
    <row r="23" spans="1:5">
      <c r="A23" s="13" t="s">
        <v>15</v>
      </c>
      <c r="B23" s="25">
        <v>3</v>
      </c>
      <c r="C23" s="25"/>
      <c r="D23" s="25"/>
      <c r="E23" s="25">
        <v>3</v>
      </c>
    </row>
    <row r="24" spans="1:5">
      <c r="A24" s="13" t="s">
        <v>24</v>
      </c>
      <c r="B24" s="25"/>
      <c r="C24" s="25">
        <v>3.3333333333333335</v>
      </c>
      <c r="D24" s="25"/>
      <c r="E24" s="25">
        <v>3.3333333333333335</v>
      </c>
    </row>
    <row r="25" spans="1:5">
      <c r="A25" s="13" t="s">
        <v>25</v>
      </c>
      <c r="B25" s="25"/>
      <c r="C25" s="25">
        <v>3.3333333333333335</v>
      </c>
      <c r="D25" s="25"/>
      <c r="E25" s="25">
        <v>3.3333333333333335</v>
      </c>
    </row>
    <row r="26" spans="1:5">
      <c r="A26" s="13" t="s">
        <v>27</v>
      </c>
      <c r="B26" s="25"/>
      <c r="C26" s="25">
        <v>3.3333333333333335</v>
      </c>
      <c r="D26" s="25"/>
      <c r="E26" s="25">
        <v>3.3333333333333335</v>
      </c>
    </row>
    <row r="27" spans="1:5">
      <c r="A27" s="13" t="s">
        <v>28</v>
      </c>
      <c r="B27" s="25"/>
      <c r="C27" s="25"/>
      <c r="D27" s="25">
        <v>4</v>
      </c>
      <c r="E27" s="25">
        <v>4</v>
      </c>
    </row>
    <row r="28" spans="1:5">
      <c r="A28" s="13" t="s">
        <v>29</v>
      </c>
      <c r="B28" s="25"/>
      <c r="C28" s="25"/>
      <c r="D28" s="25">
        <v>4</v>
      </c>
      <c r="E28" s="25">
        <v>4</v>
      </c>
    </row>
    <row r="29" spans="1:5">
      <c r="A29" s="13" t="s">
        <v>31</v>
      </c>
      <c r="B29" s="25"/>
      <c r="C29" s="25">
        <v>3.3333333333333335</v>
      </c>
      <c r="D29" s="25"/>
      <c r="E29" s="25">
        <v>3.3333333333333335</v>
      </c>
    </row>
    <row r="30" spans="1:5">
      <c r="A30" s="13" t="s">
        <v>32</v>
      </c>
      <c r="B30" s="25"/>
      <c r="C30" s="25"/>
      <c r="D30" s="25">
        <v>3.6666666666666665</v>
      </c>
      <c r="E30" s="25">
        <v>3.6666666666666665</v>
      </c>
    </row>
    <row r="31" spans="1:5">
      <c r="A31" s="13" t="s">
        <v>33</v>
      </c>
      <c r="B31" s="25"/>
      <c r="C31" s="25">
        <v>3.3333333333333335</v>
      </c>
      <c r="D31" s="25"/>
      <c r="E31" s="25">
        <v>3.3333333333333335</v>
      </c>
    </row>
    <row r="32" spans="1:5">
      <c r="A32" s="13" t="s">
        <v>34</v>
      </c>
      <c r="B32" s="25"/>
      <c r="C32" s="25"/>
      <c r="D32" s="25">
        <v>3.6666666666666665</v>
      </c>
      <c r="E32" s="25">
        <v>3.6666666666666665</v>
      </c>
    </row>
    <row r="33" spans="1:5">
      <c r="A33" s="13" t="s">
        <v>16</v>
      </c>
      <c r="B33" s="25">
        <v>3</v>
      </c>
      <c r="C33" s="25"/>
      <c r="D33" s="25"/>
      <c r="E33" s="25">
        <v>3</v>
      </c>
    </row>
    <row r="34" spans="1:5">
      <c r="A34" s="13" t="s">
        <v>36</v>
      </c>
      <c r="B34" s="25"/>
      <c r="C34" s="25"/>
      <c r="D34" s="25">
        <v>4</v>
      </c>
      <c r="E34" s="25">
        <v>4</v>
      </c>
    </row>
    <row r="35" spans="1:5">
      <c r="A35" s="13" t="s">
        <v>37</v>
      </c>
      <c r="B35" s="25"/>
      <c r="C35" s="25">
        <v>3.3333333333333335</v>
      </c>
      <c r="D35" s="25"/>
      <c r="E35" s="25">
        <v>3.3333333333333335</v>
      </c>
    </row>
    <row r="36" spans="1:5">
      <c r="A36" s="13" t="s">
        <v>38</v>
      </c>
      <c r="B36" s="25"/>
      <c r="C36" s="25"/>
      <c r="D36" s="25">
        <v>3.6666666666666665</v>
      </c>
      <c r="E36" s="25">
        <v>3.6666666666666665</v>
      </c>
    </row>
    <row r="37" spans="1:5">
      <c r="A37" s="13" t="s">
        <v>39</v>
      </c>
      <c r="B37" s="25">
        <v>3</v>
      </c>
      <c r="C37" s="25"/>
      <c r="D37" s="25"/>
      <c r="E37" s="25">
        <v>3</v>
      </c>
    </row>
    <row r="38" spans="1:5">
      <c r="A38" s="13" t="s">
        <v>40</v>
      </c>
      <c r="B38" s="25"/>
      <c r="C38" s="25"/>
      <c r="D38" s="25">
        <v>3.6666666666666665</v>
      </c>
      <c r="E38" s="25">
        <v>3.6666666666666665</v>
      </c>
    </row>
    <row r="39" spans="1:5">
      <c r="A39" s="13" t="s">
        <v>41</v>
      </c>
      <c r="B39" s="25"/>
      <c r="C39" s="25"/>
      <c r="D39" s="25">
        <v>4</v>
      </c>
      <c r="E39" s="25">
        <v>4</v>
      </c>
    </row>
    <row r="40" spans="1:5">
      <c r="A40" s="13" t="s">
        <v>42</v>
      </c>
      <c r="B40" s="25"/>
      <c r="C40" s="25">
        <v>3.3333333333333335</v>
      </c>
      <c r="D40" s="25"/>
      <c r="E40" s="25">
        <v>3.3333333333333335</v>
      </c>
    </row>
    <row r="41" spans="1:5">
      <c r="A41" s="13" t="s">
        <v>43</v>
      </c>
      <c r="B41" s="25">
        <v>3</v>
      </c>
      <c r="C41" s="25"/>
      <c r="D41" s="25"/>
      <c r="E41" s="25">
        <v>3</v>
      </c>
    </row>
    <row r="42" spans="1:5">
      <c r="A42" s="13" t="s">
        <v>17</v>
      </c>
      <c r="B42" s="25"/>
      <c r="C42" s="25"/>
      <c r="D42" s="25">
        <v>3.6666666666666665</v>
      </c>
      <c r="E42" s="25">
        <v>3.6666666666666665</v>
      </c>
    </row>
    <row r="43" spans="1:5">
      <c r="A43" s="13" t="s">
        <v>18</v>
      </c>
      <c r="B43" s="25"/>
      <c r="C43" s="25"/>
      <c r="D43" s="25">
        <v>3.6666666666666665</v>
      </c>
      <c r="E43" s="25">
        <v>3.6666666666666665</v>
      </c>
    </row>
    <row r="44" spans="1:5">
      <c r="A44" s="13" t="s">
        <v>19</v>
      </c>
      <c r="B44" s="25"/>
      <c r="C44" s="25">
        <v>3.3333333333333335</v>
      </c>
      <c r="D44" s="25"/>
      <c r="E44" s="25">
        <v>3.3333333333333335</v>
      </c>
    </row>
    <row r="45" spans="1:5">
      <c r="A45" s="13" t="s">
        <v>20</v>
      </c>
      <c r="B45" s="25"/>
      <c r="C45" s="25">
        <v>3.3333333333333335</v>
      </c>
      <c r="D45" s="25"/>
      <c r="E45" s="25">
        <v>3.3333333333333335</v>
      </c>
    </row>
    <row r="46" spans="1:5">
      <c r="A46" s="13" t="s">
        <v>21</v>
      </c>
      <c r="B46" s="25"/>
      <c r="C46" s="25"/>
      <c r="D46" s="25">
        <v>4</v>
      </c>
      <c r="E46" s="25">
        <v>4</v>
      </c>
    </row>
    <row r="47" spans="1:5">
      <c r="A47" s="13" t="s">
        <v>22</v>
      </c>
      <c r="B47" s="25"/>
      <c r="C47" s="25">
        <v>3.3333333333333335</v>
      </c>
      <c r="D47" s="25"/>
      <c r="E47" s="25">
        <v>3.3333333333333335</v>
      </c>
    </row>
    <row r="48" spans="1:5">
      <c r="A48" s="13" t="s">
        <v>23</v>
      </c>
      <c r="B48" s="25">
        <v>3</v>
      </c>
      <c r="C48" s="25"/>
      <c r="D48" s="25"/>
      <c r="E48" s="25">
        <v>3</v>
      </c>
    </row>
    <row r="49" spans="1:5">
      <c r="A49" s="13" t="s">
        <v>30</v>
      </c>
      <c r="B49" s="25">
        <v>3</v>
      </c>
      <c r="C49" s="25"/>
      <c r="D49" s="25"/>
      <c r="E49" s="25">
        <v>3</v>
      </c>
    </row>
    <row r="50" spans="1:5">
      <c r="A50" s="13" t="s">
        <v>49</v>
      </c>
      <c r="B50" s="25">
        <v>18</v>
      </c>
      <c r="C50" s="25">
        <v>33.333333333333329</v>
      </c>
      <c r="D50" s="25">
        <v>42</v>
      </c>
      <c r="E50" s="25">
        <v>93.333333333333329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4989-18DB-8347-9D0A-9A99118B3629}">
  <dimension ref="A1:N10"/>
  <sheetViews>
    <sheetView showGridLines="0" tabSelected="1" zoomScale="97" zoomScaleNormal="97" workbookViewId="0">
      <selection activeCell="U32" sqref="U32"/>
    </sheetView>
  </sheetViews>
  <sheetFormatPr baseColWidth="10" defaultRowHeight="15"/>
  <cols>
    <col min="12" max="12" width="13.5" customWidth="1"/>
  </cols>
  <sheetData>
    <row r="1" spans="1:14" ht="15" customHeight="1">
      <c r="A1" s="28" t="s">
        <v>72</v>
      </c>
      <c r="B1" s="27"/>
      <c r="C1" s="27"/>
      <c r="D1" s="27"/>
      <c r="E1" s="27"/>
      <c r="F1" s="27"/>
      <c r="G1" s="27"/>
      <c r="H1" s="27"/>
      <c r="I1" s="27"/>
      <c r="J1" s="27"/>
      <c r="K1" s="27"/>
      <c r="L1" s="27"/>
      <c r="M1" s="27"/>
      <c r="N1" s="27"/>
    </row>
    <row r="2" spans="1:14">
      <c r="A2" s="27"/>
      <c r="B2" s="27"/>
      <c r="C2" s="27"/>
      <c r="D2" s="27"/>
      <c r="E2" s="27"/>
      <c r="F2" s="27"/>
      <c r="G2" s="27"/>
      <c r="H2" s="27"/>
      <c r="I2" s="27"/>
      <c r="J2" s="27"/>
      <c r="K2" s="27"/>
      <c r="L2" s="27"/>
      <c r="M2" s="27"/>
      <c r="N2" s="27"/>
    </row>
    <row r="3" spans="1:14">
      <c r="A3" s="27"/>
      <c r="B3" s="27"/>
      <c r="C3" s="27"/>
      <c r="D3" s="27"/>
      <c r="E3" s="27"/>
      <c r="F3" s="27"/>
      <c r="G3" s="27"/>
      <c r="H3" s="27"/>
      <c r="I3" s="27"/>
      <c r="J3" s="27"/>
      <c r="K3" s="27"/>
      <c r="L3" s="27"/>
      <c r="M3" s="27"/>
      <c r="N3" s="27"/>
    </row>
    <row r="4" spans="1:14">
      <c r="A4" s="27"/>
      <c r="B4" s="27"/>
      <c r="C4" s="27"/>
      <c r="D4" s="27"/>
      <c r="E4" s="27"/>
      <c r="F4" s="27"/>
      <c r="G4" s="27"/>
      <c r="H4" s="27"/>
      <c r="I4" s="27"/>
      <c r="J4" s="27"/>
      <c r="K4" s="27"/>
      <c r="L4" s="27"/>
      <c r="M4" s="27"/>
      <c r="N4" s="27"/>
    </row>
    <row r="5" spans="1:14">
      <c r="A5" s="27"/>
      <c r="B5" s="27"/>
      <c r="C5" s="27"/>
      <c r="D5" s="27"/>
      <c r="E5" s="27"/>
      <c r="F5" s="27"/>
      <c r="G5" s="27"/>
      <c r="H5" s="27"/>
      <c r="I5" s="27"/>
      <c r="J5" s="27"/>
      <c r="K5" s="27"/>
      <c r="L5" s="27"/>
      <c r="M5" s="27"/>
      <c r="N5" s="27"/>
    </row>
    <row r="6" spans="1:14">
      <c r="A6" s="27"/>
      <c r="B6" s="27"/>
      <c r="C6" s="27"/>
      <c r="D6" s="27"/>
      <c r="E6" s="27"/>
      <c r="F6" s="27"/>
      <c r="G6" s="27"/>
      <c r="H6" s="27"/>
      <c r="I6" s="27"/>
      <c r="J6" s="27"/>
      <c r="K6" s="27"/>
      <c r="L6" s="27"/>
      <c r="M6" s="27"/>
      <c r="N6" s="27"/>
    </row>
    <row r="7" spans="1:14">
      <c r="A7" s="27"/>
      <c r="B7" s="27"/>
      <c r="C7" s="27"/>
      <c r="D7" s="27"/>
      <c r="E7" s="27"/>
      <c r="F7" s="27"/>
      <c r="G7" s="27"/>
      <c r="H7" s="27"/>
      <c r="I7" s="27"/>
      <c r="J7" s="27"/>
      <c r="K7" s="27"/>
      <c r="L7" s="27"/>
      <c r="M7" s="27"/>
      <c r="N7" s="27"/>
    </row>
    <row r="8" spans="1:14">
      <c r="A8" s="27"/>
      <c r="B8" s="27"/>
      <c r="C8" s="27"/>
      <c r="D8" s="27"/>
      <c r="E8" s="27"/>
      <c r="F8" s="27"/>
      <c r="G8" s="27"/>
      <c r="H8" s="27"/>
      <c r="I8" s="27"/>
      <c r="J8" s="27"/>
      <c r="K8" s="27"/>
      <c r="L8" s="27"/>
      <c r="M8" s="27"/>
      <c r="N8" s="27"/>
    </row>
    <row r="9" spans="1:14">
      <c r="A9" s="27"/>
      <c r="B9" s="27"/>
      <c r="C9" s="27"/>
      <c r="D9" s="27"/>
      <c r="E9" s="27"/>
      <c r="F9" s="27"/>
      <c r="G9" s="27"/>
      <c r="H9" s="27"/>
      <c r="I9" s="27"/>
      <c r="J9" s="27"/>
      <c r="K9" s="27"/>
      <c r="L9" s="27"/>
      <c r="M9" s="27"/>
      <c r="N9" s="27"/>
    </row>
    <row r="10" spans="1:14">
      <c r="A10" s="27"/>
      <c r="B10" s="27"/>
      <c r="C10" s="27"/>
      <c r="D10" s="27"/>
      <c r="E10" s="27"/>
      <c r="F10" s="27"/>
      <c r="G10" s="27"/>
      <c r="H10" s="27"/>
      <c r="I10" s="27"/>
      <c r="J10" s="27"/>
      <c r="K10" s="27"/>
      <c r="L10" s="27"/>
      <c r="M10" s="27"/>
      <c r="N10" s="27"/>
    </row>
  </sheetData>
  <mergeCells count="1">
    <mergeCell ref="A1:N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Задание_1</vt:lpstr>
      <vt:lpstr>Рабочий лист</vt:lpstr>
      <vt:lpstr>Сводные таблицы 1</vt:lpstr>
      <vt:lpstr>Аналитическая доска 1</vt:lpstr>
    </vt:vector>
  </TitlesOfParts>
  <Company>CB Renaissance Capital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Makeev2, Aleksandr</dc:creator>
  <cp:lastModifiedBy>Microsoft Office User</cp:lastModifiedBy>
  <cp:revision>1</cp:revision>
  <dcterms:created xsi:type="dcterms:W3CDTF">2018-02-14T06:42:27Z</dcterms:created>
  <dcterms:modified xsi:type="dcterms:W3CDTF">2023-02-07T21:22:19Z</dcterms:modified>
</cp:coreProperties>
</file>