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10" windowWidth="14810" windowHeight="8010"/>
  </bookViews>
  <sheets>
    <sheet name="Sheet1" sheetId="1" r:id="rId1"/>
    <sheet name="Sheet2" sheetId="2" r:id="rId2"/>
  </sheets>
  <definedNames>
    <definedName name="BS">Sheet1!$E$17</definedName>
    <definedName name="lambda">Sheet1!$M$3</definedName>
    <definedName name="N">Sheet1!$I$2</definedName>
  </definedNames>
  <calcPr calcId="152511"/>
</workbook>
</file>

<file path=xl/calcChain.xml><?xml version="1.0" encoding="utf-8"?>
<calcChain xmlns="http://schemas.openxmlformats.org/spreadsheetml/2006/main">
  <c r="X13" i="1" l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M8" i="1"/>
  <c r="M9" i="1"/>
  <c r="M10" i="1"/>
  <c r="M11" i="1"/>
  <c r="M12" i="1"/>
  <c r="M13" i="1"/>
  <c r="M14" i="1"/>
  <c r="M15" i="1"/>
  <c r="M16" i="1"/>
  <c r="M17" i="1"/>
  <c r="M7" i="1"/>
  <c r="J17" i="1"/>
  <c r="E6" i="1"/>
  <c r="J6" i="1" s="1"/>
  <c r="E8" i="1"/>
  <c r="J8" i="1" s="1"/>
  <c r="E9" i="1"/>
  <c r="J9" i="1" s="1"/>
  <c r="E10" i="1"/>
  <c r="J10" i="1" s="1"/>
  <c r="E11" i="1"/>
  <c r="J11" i="1" s="1"/>
  <c r="K11" i="1" s="1"/>
  <c r="E12" i="1"/>
  <c r="J12" i="1" s="1"/>
  <c r="E13" i="1"/>
  <c r="J13" i="1" s="1"/>
  <c r="E14" i="1"/>
  <c r="J14" i="1" s="1"/>
  <c r="E15" i="1"/>
  <c r="J15" i="1" s="1"/>
  <c r="K15" i="1" s="1"/>
  <c r="E16" i="1"/>
  <c r="F17" i="1" s="1"/>
  <c r="G17" i="1" s="1"/>
  <c r="H17" i="1" s="1"/>
  <c r="I17" i="1" s="1"/>
  <c r="E7" i="1"/>
  <c r="J7" i="1" s="1"/>
  <c r="C17" i="1"/>
  <c r="K3" i="1"/>
  <c r="G3" i="1" s="1"/>
  <c r="D3" i="1"/>
  <c r="C6" i="1"/>
  <c r="C8" i="1"/>
  <c r="C16" i="1"/>
  <c r="C9" i="1"/>
  <c r="C10" i="1"/>
  <c r="C15" i="1"/>
  <c r="C11" i="1"/>
  <c r="C12" i="1"/>
  <c r="C13" i="1"/>
  <c r="C14" i="1"/>
  <c r="C7" i="1"/>
  <c r="E3" i="1"/>
  <c r="K7" i="1" l="1"/>
  <c r="K8" i="1"/>
  <c r="N17" i="1"/>
  <c r="M21" i="1"/>
  <c r="K13" i="1"/>
  <c r="J16" i="1"/>
  <c r="K17" i="1" s="1"/>
  <c r="K9" i="1"/>
  <c r="K10" i="1"/>
  <c r="K12" i="1"/>
  <c r="K14" i="1"/>
  <c r="F10" i="1"/>
  <c r="G10" i="1" s="1"/>
  <c r="H10" i="1" s="1"/>
  <c r="I10" i="1" s="1"/>
  <c r="F7" i="1"/>
  <c r="G7" i="1" s="1"/>
  <c r="H7" i="1" s="1"/>
  <c r="I7" i="1" s="1"/>
  <c r="N7" i="1" s="1"/>
  <c r="F16" i="1"/>
  <c r="G16" i="1" s="1"/>
  <c r="H16" i="1" s="1"/>
  <c r="I16" i="1" s="1"/>
  <c r="N16" i="1" s="1"/>
  <c r="F14" i="1"/>
  <c r="G14" i="1" s="1"/>
  <c r="H14" i="1" s="1"/>
  <c r="I14" i="1" s="1"/>
  <c r="N14" i="1" s="1"/>
  <c r="F15" i="1"/>
  <c r="G15" i="1" s="1"/>
  <c r="H15" i="1" s="1"/>
  <c r="I15" i="1" s="1"/>
  <c r="N15" i="1" s="1"/>
  <c r="F9" i="1"/>
  <c r="G9" i="1" s="1"/>
  <c r="H9" i="1" s="1"/>
  <c r="I9" i="1" s="1"/>
  <c r="N9" i="1" s="1"/>
  <c r="F8" i="1"/>
  <c r="G8" i="1" s="1"/>
  <c r="H8" i="1" s="1"/>
  <c r="I8" i="1" s="1"/>
  <c r="N8" i="1" s="1"/>
  <c r="F13" i="1"/>
  <c r="G13" i="1" s="1"/>
  <c r="H13" i="1" s="1"/>
  <c r="I13" i="1" s="1"/>
  <c r="N13" i="1" s="1"/>
  <c r="F11" i="1"/>
  <c r="G11" i="1" s="1"/>
  <c r="H11" i="1" s="1"/>
  <c r="I11" i="1" s="1"/>
  <c r="N11" i="1" s="1"/>
  <c r="F12" i="1"/>
  <c r="G12" i="1" s="1"/>
  <c r="H12" i="1" s="1"/>
  <c r="I12" i="1" s="1"/>
  <c r="N12" i="1" s="1"/>
  <c r="K16" i="1" l="1"/>
  <c r="O8" i="1"/>
  <c r="S14" i="1" s="1"/>
  <c r="N10" i="1"/>
  <c r="O6" i="1" s="1"/>
  <c r="L7" i="1"/>
  <c r="P6" i="1" l="1"/>
  <c r="R14" i="1" s="1"/>
  <c r="T14" i="1"/>
</calcChain>
</file>

<file path=xl/sharedStrings.xml><?xml version="1.0" encoding="utf-8"?>
<sst xmlns="http://schemas.openxmlformats.org/spreadsheetml/2006/main" count="44" uniqueCount="42">
  <si>
    <t>Portfolio: Zero Coupon Bond</t>
  </si>
  <si>
    <t>target</t>
  </si>
  <si>
    <t>CF</t>
  </si>
  <si>
    <t>1. Pricing&amp;Valuation</t>
  </si>
  <si>
    <t>Risk Factor(Xi)</t>
  </si>
  <si>
    <t>V(I) = F(Xi)</t>
  </si>
  <si>
    <t>Risk Factor: 1Y after Zero Rate</t>
  </si>
  <si>
    <t>Value</t>
  </si>
  <si>
    <t>2. Time window 520D (10D)</t>
  </si>
  <si>
    <t>3. Scope(1D/10D)</t>
  </si>
  <si>
    <t>RF</t>
  </si>
  <si>
    <t>Historical Return of RF (Add)</t>
  </si>
  <si>
    <t>Base Scenario</t>
  </si>
  <si>
    <t>Simulated Value</t>
  </si>
  <si>
    <t>Simulated PnL</t>
  </si>
  <si>
    <t>Simulated RF</t>
  </si>
  <si>
    <t>Maturity</t>
  </si>
  <si>
    <t>Assume Significance = 10%</t>
  </si>
  <si>
    <t>Actual PnL</t>
  </si>
  <si>
    <t>Base Value</t>
  </si>
  <si>
    <t>5. Static Portfolio</t>
  </si>
  <si>
    <t>10% VaR (Uniform)</t>
  </si>
  <si>
    <t>10% Exponential VaR</t>
  </si>
  <si>
    <t>Weight: lambda^I * (1-lambda)/(1-lambda^N)</t>
  </si>
  <si>
    <t>I : date from basescenario date</t>
  </si>
  <si>
    <t>N: 10 (520)</t>
  </si>
  <si>
    <t>6. Uniform &amp; Exponeitial VaR: (Lambda choice)</t>
  </si>
  <si>
    <t>vlookup</t>
  </si>
  <si>
    <t>Final VaR</t>
  </si>
  <si>
    <t>7.VaR backtesting (Time Window)</t>
  </si>
  <si>
    <t>VaR Backtesting</t>
  </si>
  <si>
    <t>Date</t>
  </si>
  <si>
    <t>Exponential VaR</t>
  </si>
  <si>
    <t>Uniform VaR</t>
  </si>
  <si>
    <t>P-Value</t>
  </si>
  <si>
    <t>Actual PnL's percentage in last day's simulated PnL distribution</t>
  </si>
  <si>
    <t>VaR Breach</t>
  </si>
  <si>
    <t>8. VaR Breach: T+1's Actual PnL &lt; (T's Final VaR)</t>
  </si>
  <si>
    <t>9. If market is static, the P Value vector will follow an uniform distribution</t>
  </si>
  <si>
    <t>Breach Rate</t>
  </si>
  <si>
    <t>10. Performance of VaR: Closer breach rate to significance value, better the VaR model</t>
  </si>
  <si>
    <r>
      <t xml:space="preserve">4. Return: Add Multi </t>
    </r>
    <r>
      <rPr>
        <sz val="11"/>
        <color rgb="FFFF0000"/>
        <rFont val="Calibri"/>
        <family val="2"/>
        <scheme val="minor"/>
      </rPr>
      <t>DHS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</si>
</sst>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168" fontId="0" fillId="0" borderId="0" xfId="0" applyNumberFormat="1"/>
    <xf numFmtId="0" fontId="0" fillId="3" borderId="0" xfId="0" applyFill="1"/>
    <xf numFmtId="168" fontId="2" fillId="2" borderId="0" xfId="2" applyNumberFormat="1"/>
    <xf numFmtId="0" fontId="0" fillId="0" borderId="1" xfId="0" applyBorder="1"/>
    <xf numFmtId="168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9" fontId="0" fillId="0" borderId="1" xfId="1" applyFont="1" applyBorder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4"/>
  <sheetViews>
    <sheetView tabSelected="1" zoomScale="188" zoomScaleNormal="188" workbookViewId="0">
      <selection activeCell="E5" sqref="E5"/>
    </sheetView>
  </sheetViews>
  <sheetFormatPr defaultRowHeight="14.5" x14ac:dyDescent="0.35"/>
  <cols>
    <col min="1" max="1" width="25.453125" customWidth="1"/>
    <col min="3" max="3" width="24.81640625" bestFit="1" customWidth="1"/>
    <col min="4" max="4" width="9.453125" bestFit="1" customWidth="1"/>
    <col min="5" max="5" width="12.26953125" customWidth="1"/>
    <col min="6" max="6" width="25.453125" customWidth="1"/>
    <col min="7" max="7" width="20" bestFit="1" customWidth="1"/>
    <col min="8" max="8" width="32.54296875" customWidth="1"/>
    <col min="9" max="10" width="25.81640625" customWidth="1"/>
    <col min="11" max="12" width="17.90625" customWidth="1"/>
    <col min="13" max="13" width="39.54296875" bestFit="1" customWidth="1"/>
    <col min="14" max="14" width="39.54296875" customWidth="1"/>
    <col min="15" max="16" width="17.90625" customWidth="1"/>
    <col min="17" max="17" width="9.453125" bestFit="1" customWidth="1"/>
    <col min="18" max="18" width="21" customWidth="1"/>
    <col min="19" max="19" width="16.6328125" customWidth="1"/>
    <col min="20" max="20" width="16.54296875" customWidth="1"/>
    <col min="21" max="21" width="9.36328125" bestFit="1" customWidth="1"/>
    <col min="22" max="22" width="20.453125" customWidth="1"/>
    <col min="23" max="23" width="13.6328125" customWidth="1"/>
    <col min="24" max="24" width="13.36328125" customWidth="1"/>
  </cols>
  <sheetData>
    <row r="1" spans="1:24" x14ac:dyDescent="0.35">
      <c r="M1" t="s">
        <v>24</v>
      </c>
    </row>
    <row r="2" spans="1:24" x14ac:dyDescent="0.35">
      <c r="A2" t="s">
        <v>17</v>
      </c>
      <c r="D2" t="s">
        <v>1</v>
      </c>
      <c r="E2" t="s">
        <v>16</v>
      </c>
      <c r="F2" t="s">
        <v>2</v>
      </c>
      <c r="G2" t="s">
        <v>7</v>
      </c>
      <c r="H2" t="s">
        <v>6</v>
      </c>
      <c r="I2">
        <v>11</v>
      </c>
      <c r="K2" s="2">
        <v>0.01</v>
      </c>
      <c r="L2" s="2"/>
      <c r="M2" s="2" t="s">
        <v>25</v>
      </c>
      <c r="N2" s="2"/>
      <c r="O2" s="2"/>
      <c r="P2" s="2"/>
      <c r="R2" t="s">
        <v>3</v>
      </c>
      <c r="S2" t="s">
        <v>4</v>
      </c>
      <c r="T2" t="s">
        <v>5</v>
      </c>
    </row>
    <row r="3" spans="1:24" x14ac:dyDescent="0.35">
      <c r="C3" t="s">
        <v>0</v>
      </c>
      <c r="D3" s="1">
        <f ca="1">TODAY()</f>
        <v>43992</v>
      </c>
      <c r="E3" s="1">
        <f ca="1">_xll.qlCalendarAdvance(D2,D3,"1Y")</f>
        <v>44357</v>
      </c>
      <c r="F3">
        <v>10000</v>
      </c>
      <c r="G3">
        <f>F3*K3</f>
        <v>9900.498337491681</v>
      </c>
      <c r="K3">
        <f>EXP(-K2*1)</f>
        <v>0.99004983374916811</v>
      </c>
      <c r="M3">
        <v>0.95</v>
      </c>
      <c r="R3" t="s">
        <v>8</v>
      </c>
    </row>
    <row r="4" spans="1:24" x14ac:dyDescent="0.35">
      <c r="R4" t="s">
        <v>9</v>
      </c>
    </row>
    <row r="5" spans="1:24" x14ac:dyDescent="0.35">
      <c r="E5" t="s">
        <v>10</v>
      </c>
      <c r="F5" t="s">
        <v>11</v>
      </c>
      <c r="G5" t="s">
        <v>15</v>
      </c>
      <c r="H5" t="s">
        <v>13</v>
      </c>
      <c r="I5" t="s">
        <v>14</v>
      </c>
      <c r="J5" t="s">
        <v>19</v>
      </c>
      <c r="K5" t="s">
        <v>18</v>
      </c>
      <c r="L5" t="s">
        <v>21</v>
      </c>
      <c r="M5" t="s">
        <v>23</v>
      </c>
      <c r="O5" t="s">
        <v>22</v>
      </c>
      <c r="P5" t="s">
        <v>28</v>
      </c>
      <c r="R5" t="s">
        <v>41</v>
      </c>
    </row>
    <row r="6" spans="1:24" x14ac:dyDescent="0.35">
      <c r="B6">
        <v>-11</v>
      </c>
      <c r="C6" s="1">
        <f ca="1">_xll.qlCalendarAdvance($D$2,$D$3,B6&amp;"D")</f>
        <v>43977</v>
      </c>
      <c r="D6">
        <v>0.53036297800314858</v>
      </c>
      <c r="E6" s="3">
        <f>(1+D6)/100</f>
        <v>1.5303629780031485E-2</v>
      </c>
      <c r="G6" s="3"/>
      <c r="J6">
        <f>$F$3*EXP(-E6)</f>
        <v>9848.1287568618773</v>
      </c>
      <c r="O6" s="4">
        <f>MIN(N7:N17)</f>
        <v>-6.5982373144425788</v>
      </c>
      <c r="P6" s="6">
        <f>MIN(L7,O8)</f>
        <v>-81.483814112190885</v>
      </c>
      <c r="R6" t="s">
        <v>20</v>
      </c>
    </row>
    <row r="7" spans="1:24" x14ac:dyDescent="0.35">
      <c r="B7">
        <v>-10</v>
      </c>
      <c r="C7" s="1">
        <f ca="1">_xll.qlCalendarAdvance($D$2,$D$3,B7&amp;"D")</f>
        <v>43978</v>
      </c>
      <c r="D7">
        <v>0.99018557321927303</v>
      </c>
      <c r="E7" s="3">
        <f>(1+D7)/100</f>
        <v>1.990185573219273E-2</v>
      </c>
      <c r="F7" s="3">
        <f>E7-E6</f>
        <v>4.5982259521612449E-3</v>
      </c>
      <c r="G7" s="3">
        <f>BS+F7</f>
        <v>1.4598225952161245E-2</v>
      </c>
      <c r="H7">
        <f>$F$3*EXP(-G7*1)</f>
        <v>9855.0781153482021</v>
      </c>
      <c r="I7">
        <f>H7-$G$3</f>
        <v>-45.420222143478895</v>
      </c>
      <c r="J7">
        <f t="shared" ref="J7:J17" si="0">$F$3*EXP(-E7)</f>
        <v>9802.9487890878972</v>
      </c>
      <c r="K7" s="4">
        <f>J7-J6</f>
        <v>-45.179967773980025</v>
      </c>
      <c r="L7" s="4">
        <f>MIN(I7:I17)</f>
        <v>-81.483814112190885</v>
      </c>
      <c r="M7" s="4">
        <f xml:space="preserve"> lambda^ABS(B7)* (1-lambda)/(1-lambda^N)</f>
        <v>6.9426839908121471E-2</v>
      </c>
      <c r="N7" s="4">
        <f>M7*I7</f>
        <v>-3.1533824913466231</v>
      </c>
      <c r="O7" s="4" t="s">
        <v>27</v>
      </c>
      <c r="R7" t="s">
        <v>26</v>
      </c>
    </row>
    <row r="8" spans="1:24" x14ac:dyDescent="0.35">
      <c r="B8">
        <v>-9</v>
      </c>
      <c r="C8" s="1">
        <f ca="1">_xll.qlCalendarAdvance($D$2,$D$3,B8&amp;"D")</f>
        <v>43979</v>
      </c>
      <c r="D8">
        <v>6.5562367463044779E-2</v>
      </c>
      <c r="E8" s="3">
        <f t="shared" ref="E8:E16" si="1">(1+D8)/100</f>
        <v>1.0655623674630448E-2</v>
      </c>
      <c r="F8" s="3">
        <f t="shared" ref="F8:F16" si="2">E8-E7</f>
        <v>-9.2462320575622814E-3</v>
      </c>
      <c r="G8" s="3">
        <f>BS+F8</f>
        <v>7.5376794243771882E-4</v>
      </c>
      <c r="H8">
        <f t="shared" ref="H8:H17" si="3">$F$3*EXP(-G8*1)</f>
        <v>9992.4651606925363</v>
      </c>
      <c r="I8">
        <f t="shared" ref="I8:I17" si="4">H8-$G$3</f>
        <v>91.966823200855288</v>
      </c>
      <c r="J8">
        <f t="shared" si="0"/>
        <v>9894.0094637530365</v>
      </c>
      <c r="K8" s="4">
        <f t="shared" ref="K8:K17" si="5">J8-J7</f>
        <v>91.060674665139231</v>
      </c>
      <c r="L8" s="4"/>
      <c r="M8" s="4">
        <f xml:space="preserve"> lambda^ABS(B8)* (1-lambda)/(1-lambda^N)</f>
        <v>7.308088411381207E-2</v>
      </c>
      <c r="N8" s="4">
        <f t="shared" ref="N8:N17" si="6">M8*I8</f>
        <v>6.7210167486571484</v>
      </c>
      <c r="O8" s="4">
        <f>I10</f>
        <v>-81.483814112190885</v>
      </c>
      <c r="R8" s="5" t="s">
        <v>29</v>
      </c>
    </row>
    <row r="9" spans="1:24" x14ac:dyDescent="0.35">
      <c r="B9">
        <v>-8</v>
      </c>
      <c r="C9" s="1">
        <f ca="1">_xll.qlCalendarAdvance($D$2,$D$3,B9&amp;"D")</f>
        <v>43980</v>
      </c>
      <c r="D9">
        <v>4.8911433075463751E-2</v>
      </c>
      <c r="E9" s="3">
        <f t="shared" si="1"/>
        <v>1.0489114330754638E-2</v>
      </c>
      <c r="F9" s="3">
        <f t="shared" si="2"/>
        <v>-1.6650934387581022E-4</v>
      </c>
      <c r="G9" s="3">
        <f>BS+F9</f>
        <v>9.83349065612419E-3</v>
      </c>
      <c r="H9">
        <f t="shared" si="3"/>
        <v>9902.1470002289661</v>
      </c>
      <c r="I9">
        <f t="shared" si="4"/>
        <v>1.6486627372851217</v>
      </c>
      <c r="J9">
        <f t="shared" si="0"/>
        <v>9895.6570459422546</v>
      </c>
      <c r="K9" s="4">
        <f t="shared" si="5"/>
        <v>1.6475821892181557</v>
      </c>
      <c r="L9" s="4"/>
      <c r="M9" s="4">
        <f xml:space="preserve"> lambda^ABS(B9)* (1-lambda)/(1-lambda^N)</f>
        <v>7.6927246435591665E-2</v>
      </c>
      <c r="N9" s="4">
        <f t="shared" si="6"/>
        <v>0.12682708468030968</v>
      </c>
      <c r="O9" s="4"/>
      <c r="R9" s="5" t="s">
        <v>37</v>
      </c>
    </row>
    <row r="10" spans="1:24" x14ac:dyDescent="0.35">
      <c r="B10">
        <v>-7</v>
      </c>
      <c r="C10" s="1">
        <f ca="1">_xll.qlCalendarAdvance($D$2,$D$3,B10&amp;"D")</f>
        <v>43983</v>
      </c>
      <c r="D10">
        <v>0.8753444028904005</v>
      </c>
      <c r="E10" s="3">
        <f t="shared" si="1"/>
        <v>1.8753444028904005E-2</v>
      </c>
      <c r="F10" s="3">
        <f t="shared" si="2"/>
        <v>8.2643296981493673E-3</v>
      </c>
      <c r="G10" s="3">
        <f>BS+F10</f>
        <v>1.8264329698149367E-2</v>
      </c>
      <c r="H10">
        <f t="shared" si="3"/>
        <v>9819.0145233794901</v>
      </c>
      <c r="I10" s="5">
        <f t="shared" si="4"/>
        <v>-81.483814112190885</v>
      </c>
      <c r="J10">
        <f t="shared" si="0"/>
        <v>9814.2130769860596</v>
      </c>
      <c r="K10" s="4">
        <f t="shared" si="5"/>
        <v>-81.443968956195022</v>
      </c>
      <c r="L10" s="4"/>
      <c r="M10" s="4">
        <f xml:space="preserve"> lambda^ABS(B10)* (1-lambda)/(1-lambda^N)</f>
        <v>8.0976048879570175E-2</v>
      </c>
      <c r="N10" s="4">
        <f t="shared" si="6"/>
        <v>-6.5982373144425788</v>
      </c>
      <c r="O10" s="4"/>
      <c r="R10" s="5" t="s">
        <v>38</v>
      </c>
    </row>
    <row r="11" spans="1:24" x14ac:dyDescent="0.35">
      <c r="B11">
        <v>-6</v>
      </c>
      <c r="C11" s="1">
        <f ca="1">_xll.qlCalendarAdvance($D$2,$D$3,B11&amp;"D")</f>
        <v>43984</v>
      </c>
      <c r="D11">
        <v>0.18314199463122249</v>
      </c>
      <c r="E11" s="3">
        <f t="shared" si="1"/>
        <v>1.1831419946312226E-2</v>
      </c>
      <c r="F11" s="3">
        <f t="shared" si="2"/>
        <v>-6.9220240825917795E-3</v>
      </c>
      <c r="G11" s="3">
        <f>BS+F11</f>
        <v>3.0779759174082207E-3</v>
      </c>
      <c r="H11">
        <f t="shared" si="3"/>
        <v>9969.2675619411239</v>
      </c>
      <c r="I11">
        <f t="shared" si="4"/>
        <v>68.769224449442845</v>
      </c>
      <c r="J11">
        <f t="shared" si="0"/>
        <v>9882.3829608524211</v>
      </c>
      <c r="K11" s="4">
        <f t="shared" si="5"/>
        <v>68.169883866361488</v>
      </c>
      <c r="L11" s="4"/>
      <c r="M11" s="4">
        <f xml:space="preserve"> lambda^ABS(B11)* (1-lambda)/(1-lambda^N)</f>
        <v>8.5237946189021224E-2</v>
      </c>
      <c r="N11" s="4">
        <f t="shared" si="6"/>
        <v>5.8617474530823319</v>
      </c>
      <c r="O11" s="4"/>
      <c r="R11" s="5" t="s">
        <v>40</v>
      </c>
    </row>
    <row r="12" spans="1:24" ht="18" customHeight="1" x14ac:dyDescent="0.35">
      <c r="B12">
        <v>-5</v>
      </c>
      <c r="C12" s="1">
        <f ca="1">_xll.qlCalendarAdvance($D$2,$D$3,B12&amp;"D")</f>
        <v>43985</v>
      </c>
      <c r="D12">
        <v>0.47208121292348304</v>
      </c>
      <c r="E12" s="3">
        <f t="shared" si="1"/>
        <v>1.4720812129234831E-2</v>
      </c>
      <c r="F12" s="3">
        <f t="shared" si="2"/>
        <v>2.8893921829226052E-3</v>
      </c>
      <c r="G12" s="3">
        <f>BS+F12</f>
        <v>1.2889392182922605E-2</v>
      </c>
      <c r="H12">
        <f t="shared" si="3"/>
        <v>9871.9332027999426</v>
      </c>
      <c r="I12">
        <f t="shared" si="4"/>
        <v>-28.565134691738422</v>
      </c>
      <c r="J12">
        <f t="shared" si="0"/>
        <v>9853.870093042211</v>
      </c>
      <c r="K12" s="4">
        <f t="shared" si="5"/>
        <v>-28.512867810210082</v>
      </c>
      <c r="L12" s="4"/>
      <c r="M12" s="4">
        <f xml:space="preserve"> lambda^ABS(B12)* (1-lambda)/(1-lambda^N)</f>
        <v>8.9724153883180252E-2</v>
      </c>
      <c r="N12" s="4">
        <f t="shared" si="6"/>
        <v>-2.5629825407753088</v>
      </c>
      <c r="O12" s="4"/>
      <c r="Q12" s="7"/>
      <c r="R12" s="7" t="s">
        <v>30</v>
      </c>
      <c r="S12" s="7"/>
      <c r="T12" s="7"/>
      <c r="U12" s="7"/>
      <c r="V12" s="7"/>
      <c r="W12" s="7" t="s">
        <v>36</v>
      </c>
      <c r="X12" s="7" t="s">
        <v>39</v>
      </c>
    </row>
    <row r="13" spans="1:24" x14ac:dyDescent="0.35">
      <c r="B13">
        <v>-4</v>
      </c>
      <c r="C13" s="1">
        <f ca="1">_xll.qlCalendarAdvance($D$2,$D$3,B13&amp;"D")</f>
        <v>43986</v>
      </c>
      <c r="D13">
        <v>0.57503965461580797</v>
      </c>
      <c r="E13" s="3">
        <f t="shared" si="1"/>
        <v>1.575039654615808E-2</v>
      </c>
      <c r="F13" s="3">
        <f t="shared" si="2"/>
        <v>1.0295844169232495E-3</v>
      </c>
      <c r="G13" s="3">
        <f>BS+F13</f>
        <v>1.102958441692325E-2</v>
      </c>
      <c r="H13">
        <f t="shared" si="3"/>
        <v>9890.310184365464</v>
      </c>
      <c r="I13">
        <f t="shared" si="4"/>
        <v>-10.188153126217003</v>
      </c>
      <c r="J13">
        <f t="shared" si="0"/>
        <v>9843.7299229243508</v>
      </c>
      <c r="K13" s="4">
        <f t="shared" si="5"/>
        <v>-10.14017011786018</v>
      </c>
      <c r="L13" s="4"/>
      <c r="M13" s="4">
        <f xml:space="preserve"> lambda^ABS(B13)* (1-lambda)/(1-lambda^N)</f>
        <v>9.4446477771768678E-2</v>
      </c>
      <c r="N13" s="4">
        <f t="shared" si="6"/>
        <v>-0.96223517777062972</v>
      </c>
      <c r="O13" s="4"/>
      <c r="Q13" s="7" t="s">
        <v>31</v>
      </c>
      <c r="R13" s="7" t="s">
        <v>28</v>
      </c>
      <c r="S13" s="7" t="s">
        <v>32</v>
      </c>
      <c r="T13" s="7" t="s">
        <v>33</v>
      </c>
      <c r="U13" s="7" t="s">
        <v>18</v>
      </c>
      <c r="V13" s="7" t="s">
        <v>34</v>
      </c>
      <c r="W13" s="7"/>
      <c r="X13" s="11">
        <f>SUM(W13:W24)/N</f>
        <v>0.36363636363636365</v>
      </c>
    </row>
    <row r="14" spans="1:24" ht="14.5" customHeight="1" x14ac:dyDescent="0.35">
      <c r="B14">
        <v>-3</v>
      </c>
      <c r="C14" s="1">
        <f ca="1">_xll.qlCalendarAdvance($D$2,$D$3,B14&amp;"D")</f>
        <v>43987</v>
      </c>
      <c r="D14">
        <v>0.77167426728139643</v>
      </c>
      <c r="E14" s="3">
        <f t="shared" si="1"/>
        <v>1.7716742672813965E-2</v>
      </c>
      <c r="F14" s="3">
        <f t="shared" si="2"/>
        <v>1.9663461266558845E-3</v>
      </c>
      <c r="G14" s="3">
        <f>BS+F14</f>
        <v>1.1966346126655885E-2</v>
      </c>
      <c r="H14">
        <f t="shared" si="3"/>
        <v>9881.0496586175304</v>
      </c>
      <c r="I14">
        <f t="shared" si="4"/>
        <v>-19.448678874150573</v>
      </c>
      <c r="J14">
        <f t="shared" si="0"/>
        <v>9824.3927607261776</v>
      </c>
      <c r="K14" s="4">
        <f t="shared" si="5"/>
        <v>-19.337162198173246</v>
      </c>
      <c r="L14" s="4"/>
      <c r="M14" s="4">
        <f xml:space="preserve"> lambda^ABS(B14)* (1-lambda)/(1-lambda^N)</f>
        <v>9.9417345022914383E-2</v>
      </c>
      <c r="N14" s="4">
        <f t="shared" si="6"/>
        <v>-1.9335360178712937</v>
      </c>
      <c r="O14" s="4"/>
      <c r="Q14" s="9">
        <f ca="1">TODAY()</f>
        <v>43992</v>
      </c>
      <c r="R14" s="8">
        <f>P6</f>
        <v>-81.483814112190885</v>
      </c>
      <c r="S14" s="8">
        <f>O8</f>
        <v>-81.483814112190885</v>
      </c>
      <c r="T14" s="8">
        <f>L7</f>
        <v>-81.483814112190885</v>
      </c>
      <c r="U14" s="7"/>
      <c r="V14" s="10" t="s">
        <v>35</v>
      </c>
      <c r="W14" s="7">
        <v>1</v>
      </c>
      <c r="X14" s="7"/>
    </row>
    <row r="15" spans="1:24" x14ac:dyDescent="0.35">
      <c r="B15">
        <v>-2</v>
      </c>
      <c r="C15" s="1">
        <f ca="1">_xll.qlCalendarAdvance($D$2,$D$3,B15&amp;"D")</f>
        <v>43990</v>
      </c>
      <c r="D15">
        <v>0.62116786089654141</v>
      </c>
      <c r="E15" s="3">
        <f t="shared" si="1"/>
        <v>1.6211678608965413E-2</v>
      </c>
      <c r="F15" s="3">
        <f t="shared" si="2"/>
        <v>-1.5050640638485518E-3</v>
      </c>
      <c r="G15" s="3">
        <f>BS+F15</f>
        <v>8.4949359361514484E-3</v>
      </c>
      <c r="H15">
        <f t="shared" si="3"/>
        <v>9915.4104407740851</v>
      </c>
      <c r="I15">
        <f t="shared" si="4"/>
        <v>14.912103282404132</v>
      </c>
      <c r="J15">
        <f t="shared" si="0"/>
        <v>9839.1902339988192</v>
      </c>
      <c r="K15" s="4">
        <f t="shared" si="5"/>
        <v>14.797473272641582</v>
      </c>
      <c r="L15" s="4"/>
      <c r="M15" s="4">
        <f xml:space="preserve"> lambda^ABS(B15)* (1-lambda)/(1-lambda^N)</f>
        <v>0.10464983686622568</v>
      </c>
      <c r="N15" s="4">
        <f t="shared" si="6"/>
        <v>1.5605491758359009</v>
      </c>
      <c r="O15" s="4"/>
      <c r="Q15" s="9">
        <f ca="1">Q14+1</f>
        <v>43993</v>
      </c>
      <c r="R15" s="7"/>
      <c r="S15" s="7"/>
      <c r="T15" s="7"/>
      <c r="U15" s="7">
        <v>45</v>
      </c>
      <c r="V15" s="7"/>
      <c r="W15" s="7">
        <v>0</v>
      </c>
      <c r="X15" s="7"/>
    </row>
    <row r="16" spans="1:24" x14ac:dyDescent="0.35">
      <c r="B16">
        <v>-1</v>
      </c>
      <c r="C16" s="1">
        <f ca="1">_xll.qlCalendarAdvance($D$2,$D$3,B16&amp;"D")</f>
        <v>43991</v>
      </c>
      <c r="D16">
        <v>0.89375776124762774</v>
      </c>
      <c r="E16" s="3">
        <f t="shared" si="1"/>
        <v>1.8937577612476279E-2</v>
      </c>
      <c r="F16" s="3">
        <f t="shared" si="2"/>
        <v>2.7258990035108656E-3</v>
      </c>
      <c r="G16" s="3">
        <f>BS+F16</f>
        <v>1.2725899003510866E-2</v>
      </c>
      <c r="H16">
        <f t="shared" si="3"/>
        <v>9873.5473284918826</v>
      </c>
      <c r="I16">
        <f t="shared" si="4"/>
        <v>-26.951008999798432</v>
      </c>
      <c r="J16">
        <f t="shared" si="0"/>
        <v>9812.4061171283538</v>
      </c>
      <c r="K16" s="4">
        <f t="shared" si="5"/>
        <v>-26.784116870465368</v>
      </c>
      <c r="L16" s="4"/>
      <c r="M16" s="4">
        <f xml:space="preserve"> lambda^ABS(B16)* (1-lambda)/(1-lambda^N)</f>
        <v>0.11015772301707967</v>
      </c>
      <c r="N16" s="4">
        <f t="shared" si="6"/>
        <v>-2.9688617844306173</v>
      </c>
      <c r="O16" s="4"/>
      <c r="Q16" s="9">
        <f t="shared" ref="Q16:Q24" ca="1" si="7">Q15+1</f>
        <v>43994</v>
      </c>
      <c r="R16" s="7"/>
      <c r="S16" s="7"/>
      <c r="T16" s="7"/>
      <c r="U16" s="7"/>
      <c r="V16" s="7"/>
      <c r="W16" s="7">
        <v>1</v>
      </c>
      <c r="X16" s="7"/>
    </row>
    <row r="17" spans="1:24" x14ac:dyDescent="0.35">
      <c r="A17" t="s">
        <v>12</v>
      </c>
      <c r="B17">
        <v>0</v>
      </c>
      <c r="C17" s="1">
        <f ca="1">TODAY()</f>
        <v>43992</v>
      </c>
      <c r="E17" s="3">
        <v>0.01</v>
      </c>
      <c r="F17" s="3">
        <f>BS-E16</f>
        <v>-8.9375776124762784E-3</v>
      </c>
      <c r="G17" s="3">
        <f>BS+F17</f>
        <v>1.0624223875237218E-3</v>
      </c>
      <c r="H17">
        <f t="shared" si="3"/>
        <v>9989.3814178332741</v>
      </c>
      <c r="I17">
        <f t="shared" si="4"/>
        <v>88.883080341593086</v>
      </c>
      <c r="J17">
        <f t="shared" si="0"/>
        <v>9900.498337491681</v>
      </c>
      <c r="K17" s="4">
        <f t="shared" si="5"/>
        <v>88.092220363327215</v>
      </c>
      <c r="L17" s="4"/>
      <c r="M17" s="4">
        <f xml:space="preserve"> lambda^ABS(B17)* (1-lambda)/(1-lambda^N)</f>
        <v>0.11595549791271544</v>
      </c>
      <c r="N17" s="4">
        <f t="shared" si="6"/>
        <v>10.306481837025315</v>
      </c>
      <c r="O17" s="4"/>
      <c r="Q17" s="9">
        <f t="shared" ca="1" si="7"/>
        <v>43995</v>
      </c>
      <c r="R17" s="7"/>
      <c r="S17" s="7"/>
      <c r="T17" s="7"/>
      <c r="U17" s="7"/>
      <c r="V17" s="7"/>
      <c r="W17" s="7">
        <v>0</v>
      </c>
      <c r="X17" s="7"/>
    </row>
    <row r="18" spans="1:24" x14ac:dyDescent="0.35">
      <c r="B18">
        <v>1</v>
      </c>
      <c r="H18" s="3"/>
      <c r="Q18" s="9">
        <f t="shared" ca="1" si="7"/>
        <v>43996</v>
      </c>
      <c r="R18" s="7"/>
      <c r="S18" s="7"/>
      <c r="T18" s="7"/>
      <c r="U18" s="7"/>
      <c r="V18" s="7"/>
      <c r="W18" s="7">
        <v>1</v>
      </c>
      <c r="X18" s="7"/>
    </row>
    <row r="19" spans="1:24" x14ac:dyDescent="0.35">
      <c r="Q19" s="9">
        <f t="shared" ca="1" si="7"/>
        <v>43997</v>
      </c>
      <c r="R19" s="7"/>
      <c r="S19" s="7"/>
      <c r="T19" s="7"/>
      <c r="U19" s="7"/>
      <c r="V19" s="7"/>
      <c r="W19" s="7">
        <v>0</v>
      </c>
      <c r="X19" s="7"/>
    </row>
    <row r="20" spans="1:24" x14ac:dyDescent="0.35">
      <c r="Q20" s="9">
        <f t="shared" ca="1" si="7"/>
        <v>43998</v>
      </c>
      <c r="R20" s="7"/>
      <c r="S20" s="7"/>
      <c r="T20" s="7"/>
      <c r="U20" s="7"/>
      <c r="V20" s="7"/>
      <c r="W20" s="7">
        <v>0</v>
      </c>
      <c r="X20" s="7"/>
    </row>
    <row r="21" spans="1:24" x14ac:dyDescent="0.35">
      <c r="M21" s="4">
        <f>SUM(M7:M17)</f>
        <v>1.0000000000000007</v>
      </c>
      <c r="N21" s="4"/>
      <c r="Q21" s="9">
        <f t="shared" ca="1" si="7"/>
        <v>43999</v>
      </c>
      <c r="R21" s="7"/>
      <c r="S21" s="7"/>
      <c r="T21" s="7"/>
      <c r="U21" s="7"/>
      <c r="V21" s="7"/>
      <c r="W21" s="7">
        <v>0</v>
      </c>
      <c r="X21" s="7"/>
    </row>
    <row r="22" spans="1:24" x14ac:dyDescent="0.35">
      <c r="Q22" s="9">
        <f t="shared" ca="1" si="7"/>
        <v>44000</v>
      </c>
      <c r="R22" s="7"/>
      <c r="S22" s="7"/>
      <c r="T22" s="7"/>
      <c r="U22" s="7"/>
      <c r="V22" s="7"/>
      <c r="W22" s="7">
        <v>0</v>
      </c>
      <c r="X22" s="7"/>
    </row>
    <row r="23" spans="1:24" x14ac:dyDescent="0.35">
      <c r="Q23" s="9">
        <f t="shared" ca="1" si="7"/>
        <v>44001</v>
      </c>
      <c r="R23" s="7"/>
      <c r="S23" s="7"/>
      <c r="T23" s="7"/>
      <c r="U23" s="7"/>
      <c r="V23" s="7"/>
      <c r="W23" s="7">
        <v>0</v>
      </c>
      <c r="X23" s="7"/>
    </row>
    <row r="24" spans="1:24" x14ac:dyDescent="0.35">
      <c r="Q24" s="9">
        <f t="shared" ca="1" si="7"/>
        <v>44002</v>
      </c>
      <c r="R24" s="7"/>
      <c r="S24" s="7"/>
      <c r="T24" s="7"/>
      <c r="U24" s="7"/>
      <c r="V24" s="7"/>
      <c r="W24" s="7">
        <v>1</v>
      </c>
      <c r="X2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BS</vt:lpstr>
      <vt:lpstr>lambda</vt:lpstr>
      <vt:lpstr>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2020-06-11T02:15:10Z</dcterms:modified>
</cp:coreProperties>
</file>