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81C291B-2EAF-4519-B2AA-26BD4D407A46}" xr6:coauthVersionLast="31" xr6:coauthVersionMax="34" xr10:uidLastSave="{00000000-0000-0000-0000-000000000000}"/>
  <bookViews>
    <workbookView xWindow="6510" yWindow="0" windowWidth="19560" windowHeight="8130" xr2:uid="{00000000-000D-0000-FFFF-FFFF00000000}"/>
  </bookViews>
  <sheets>
    <sheet name="Area" sheetId="17" r:id="rId1"/>
    <sheet name="Cpd_values" sheetId="15" r:id="rId2"/>
    <sheet name="Cin_values" sheetId="16" r:id="rId3"/>
    <sheet name="Icc_values" sheetId="8" r:id="rId4"/>
    <sheet name="ssxlibx2" sheetId="1" r:id="rId5"/>
    <sheet name="sxlibx2" sheetId="2" r:id="rId6"/>
    <sheet name="vxlibx2" sheetId="3" r:id="rId7"/>
    <sheet name="vsclibx2" sheetId="4" r:id="rId8"/>
    <sheet name="wsclibx2" sheetId="5" r:id="rId9"/>
    <sheet name="vgalibx2" sheetId="6" r:id="rId10"/>
    <sheet name="rgalibx2" sheetId="7" r:id="rId11"/>
    <sheet name="ac" sheetId="19" r:id="rId12"/>
    <sheet name="act" sheetId="20" r:id="rId13"/>
    <sheet name="hc" sheetId="21" r:id="rId14"/>
    <sheet name="hct" sheetId="22" r:id="rId15"/>
    <sheet name="cmos" sheetId="13" r:id="rId16"/>
  </sheets>
  <definedNames>
    <definedName name="fF">Cpd_values!$B$3</definedName>
    <definedName name="mm">Area!$B$2</definedName>
    <definedName name="nA">Icc_values!$B$3</definedName>
    <definedName name="pF">Cpd_values!$B$2</definedName>
    <definedName name="uA">Icc_values!$B$2</definedName>
    <definedName name="um">Area!$B$3</definedName>
    <definedName name="Vdd">ssxlibx2!$A$2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7" l="1"/>
  <c r="Q28" i="22"/>
  <c r="Q26" i="22"/>
  <c r="Q25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8" i="22"/>
  <c r="Q28" i="21"/>
  <c r="Q26" i="21"/>
  <c r="Q25" i="21"/>
  <c r="Q20" i="21"/>
  <c r="Q21" i="21"/>
  <c r="Q22" i="21"/>
  <c r="Q14" i="21"/>
  <c r="Q15" i="21"/>
  <c r="Q16" i="21"/>
  <c r="Q17" i="21"/>
  <c r="Q18" i="21"/>
  <c r="Q19" i="21"/>
  <c r="Q13" i="21"/>
  <c r="Q12" i="21"/>
  <c r="Q11" i="21"/>
  <c r="Q8" i="21"/>
  <c r="C8" i="16" l="1"/>
  <c r="C9" i="16"/>
  <c r="C12" i="8" l="1"/>
  <c r="C9" i="8"/>
  <c r="C10" i="8"/>
  <c r="C11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8" i="8"/>
  <c r="C10" i="16" l="1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8" i="15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L8" i="1"/>
  <c r="Q15" i="7" l="1"/>
  <c r="Q17" i="7"/>
  <c r="Q18" i="7"/>
  <c r="Q19" i="7"/>
  <c r="Q20" i="7"/>
  <c r="Q21" i="7"/>
  <c r="Q23" i="7"/>
  <c r="Q24" i="7"/>
  <c r="Q25" i="7"/>
  <c r="Q26" i="7"/>
  <c r="Q27" i="7"/>
  <c r="Q28" i="7"/>
  <c r="P11" i="7"/>
  <c r="Q11" i="7" s="1"/>
  <c r="P12" i="7"/>
  <c r="Q12" i="7" s="1"/>
  <c r="P13" i="7"/>
  <c r="Q13" i="7" s="1"/>
  <c r="P14" i="7"/>
  <c r="Q14" i="7" s="1"/>
  <c r="P15" i="7"/>
  <c r="P16" i="7"/>
  <c r="Q16" i="7" s="1"/>
  <c r="P17" i="7"/>
  <c r="P18" i="7"/>
  <c r="P19" i="7"/>
  <c r="P20" i="7"/>
  <c r="P21" i="7"/>
  <c r="P22" i="7"/>
  <c r="Q22" i="7" s="1"/>
  <c r="P23" i="7"/>
  <c r="P24" i="7"/>
  <c r="P25" i="7"/>
  <c r="P26" i="7"/>
  <c r="P27" i="7"/>
  <c r="P28" i="7"/>
  <c r="P8" i="7"/>
  <c r="Q8" i="7" s="1"/>
  <c r="P9" i="7"/>
  <c r="Q9" i="7" s="1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8" i="7"/>
  <c r="O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8" i="7"/>
  <c r="N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8" i="7"/>
  <c r="M9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8" i="7"/>
  <c r="L9" i="7"/>
  <c r="Q25" i="6"/>
  <c r="Q26" i="6"/>
  <c r="Q27" i="6"/>
  <c r="Q28" i="6"/>
  <c r="P25" i="6"/>
  <c r="P26" i="6"/>
  <c r="P27" i="6"/>
  <c r="P28" i="6"/>
  <c r="O25" i="6"/>
  <c r="O26" i="6"/>
  <c r="O27" i="6"/>
  <c r="O28" i="6"/>
  <c r="N25" i="6"/>
  <c r="N26" i="6"/>
  <c r="N27" i="6"/>
  <c r="N28" i="6"/>
  <c r="M25" i="6"/>
  <c r="M26" i="6"/>
  <c r="M27" i="6"/>
  <c r="M28" i="6"/>
  <c r="L25" i="6"/>
  <c r="L26" i="6"/>
  <c r="L27" i="6"/>
  <c r="L28" i="6"/>
  <c r="Q14" i="6"/>
  <c r="Q15" i="6"/>
  <c r="Q17" i="6"/>
  <c r="Q18" i="6"/>
  <c r="Q20" i="6"/>
  <c r="Q21" i="6"/>
  <c r="Q23" i="6"/>
  <c r="Q24" i="6"/>
  <c r="P11" i="6"/>
  <c r="Q11" i="6" s="1"/>
  <c r="P12" i="6"/>
  <c r="Q12" i="6" s="1"/>
  <c r="P13" i="6"/>
  <c r="Q13" i="6" s="1"/>
  <c r="P14" i="6"/>
  <c r="P15" i="6"/>
  <c r="P16" i="6"/>
  <c r="Q16" i="6" s="1"/>
  <c r="P17" i="6"/>
  <c r="P18" i="6"/>
  <c r="P19" i="6"/>
  <c r="Q19" i="6" s="1"/>
  <c r="P20" i="6"/>
  <c r="P21" i="6"/>
  <c r="P22" i="6"/>
  <c r="Q22" i="6" s="1"/>
  <c r="P23" i="6"/>
  <c r="P24" i="6"/>
  <c r="P8" i="6"/>
  <c r="Q8" i="6" s="1"/>
  <c r="P9" i="6"/>
  <c r="Q9" i="6" s="1"/>
  <c r="O8" i="6"/>
  <c r="O9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8" i="6"/>
  <c r="N9" i="6"/>
  <c r="M8" i="6"/>
  <c r="M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6"/>
  <c r="P28" i="5"/>
  <c r="Q28" i="5" s="1"/>
  <c r="O28" i="5"/>
  <c r="N28" i="5"/>
  <c r="M28" i="5"/>
  <c r="L28" i="5"/>
  <c r="O27" i="5"/>
  <c r="N27" i="5"/>
  <c r="M27" i="5"/>
  <c r="L27" i="5"/>
  <c r="P27" i="5"/>
  <c r="Q27" i="5" s="1"/>
  <c r="O26" i="5"/>
  <c r="N26" i="5"/>
  <c r="M26" i="5"/>
  <c r="L26" i="5"/>
  <c r="P26" i="5"/>
  <c r="Q26" i="5" s="1"/>
  <c r="P25" i="5"/>
  <c r="Q25" i="5" s="1"/>
  <c r="O25" i="5"/>
  <c r="N25" i="5"/>
  <c r="M25" i="5"/>
  <c r="L25" i="5"/>
  <c r="Q8" i="5"/>
  <c r="P8" i="5"/>
  <c r="O8" i="5"/>
  <c r="N8" i="5"/>
  <c r="M8" i="5"/>
  <c r="L8" i="5"/>
  <c r="P28" i="3"/>
  <c r="O28" i="3"/>
  <c r="N28" i="3"/>
  <c r="M28" i="3"/>
  <c r="L28" i="3"/>
  <c r="Q28" i="2"/>
  <c r="P28" i="2"/>
  <c r="O28" i="2"/>
  <c r="N28" i="2"/>
  <c r="M28" i="2"/>
  <c r="L28" i="2"/>
  <c r="Q28" i="1"/>
  <c r="P28" i="1"/>
  <c r="O28" i="1"/>
  <c r="N28" i="1"/>
  <c r="M28" i="1"/>
  <c r="L28" i="1"/>
  <c r="Q28" i="4"/>
  <c r="P28" i="4"/>
  <c r="O28" i="4"/>
  <c r="N28" i="4"/>
  <c r="M28" i="4"/>
  <c r="L28" i="4"/>
  <c r="Q27" i="4"/>
  <c r="P27" i="4"/>
  <c r="O27" i="4"/>
  <c r="N27" i="4"/>
  <c r="M27" i="4"/>
  <c r="L27" i="4"/>
  <c r="P26" i="4"/>
  <c r="O26" i="4"/>
  <c r="Q26" i="4" s="1"/>
  <c r="N26" i="4"/>
  <c r="M26" i="4"/>
  <c r="L26" i="4"/>
  <c r="Q25" i="4"/>
  <c r="P25" i="4"/>
  <c r="O25" i="4"/>
  <c r="N25" i="4"/>
  <c r="M25" i="4"/>
  <c r="L25" i="4"/>
  <c r="Q8" i="4"/>
  <c r="P8" i="4"/>
  <c r="O8" i="4"/>
  <c r="N8" i="4"/>
  <c r="M8" i="4"/>
  <c r="L8" i="4"/>
  <c r="P25" i="3"/>
  <c r="P26" i="3"/>
  <c r="P27" i="3"/>
  <c r="O25" i="3"/>
  <c r="Q25" i="3" s="1"/>
  <c r="N25" i="3"/>
  <c r="M25" i="3"/>
  <c r="L25" i="3"/>
  <c r="O27" i="3"/>
  <c r="Q27" i="3" s="1"/>
  <c r="N27" i="3"/>
  <c r="M27" i="3"/>
  <c r="L27" i="3"/>
  <c r="O26" i="3"/>
  <c r="Q26" i="3" s="1"/>
  <c r="N26" i="3"/>
  <c r="M26" i="3"/>
  <c r="L26" i="3"/>
  <c r="P23" i="3"/>
  <c r="O23" i="3"/>
  <c r="Q23" i="3" s="1"/>
  <c r="N23" i="3"/>
  <c r="M23" i="3"/>
  <c r="L23" i="3"/>
  <c r="P8" i="3"/>
  <c r="O8" i="3"/>
  <c r="N8" i="3"/>
  <c r="M8" i="3"/>
  <c r="L8" i="3"/>
  <c r="P27" i="2"/>
  <c r="O27" i="2"/>
  <c r="Q27" i="2" s="1"/>
  <c r="N27" i="2"/>
  <c r="M27" i="2"/>
  <c r="L27" i="2"/>
  <c r="P26" i="2"/>
  <c r="Q26" i="2" s="1"/>
  <c r="O26" i="2"/>
  <c r="N26" i="2"/>
  <c r="M26" i="2"/>
  <c r="L26" i="2"/>
  <c r="P8" i="2"/>
  <c r="O8" i="2"/>
  <c r="Q8" i="2" s="1"/>
  <c r="N8" i="2"/>
  <c r="M8" i="2"/>
  <c r="L8" i="2"/>
  <c r="Q27" i="1"/>
  <c r="P27" i="1"/>
  <c r="O27" i="1"/>
  <c r="M27" i="1"/>
  <c r="L27" i="1"/>
  <c r="N27" i="1"/>
  <c r="Q26" i="1"/>
  <c r="P26" i="1"/>
  <c r="O26" i="1"/>
  <c r="N26" i="1"/>
  <c r="M26" i="1"/>
  <c r="L26" i="1"/>
  <c r="P8" i="1"/>
  <c r="O8" i="1"/>
  <c r="N8" i="1"/>
  <c r="M8" i="1"/>
  <c r="Q28" i="3" l="1"/>
  <c r="Q8" i="3"/>
  <c r="Q8" i="1"/>
  <c r="L9" i="1"/>
  <c r="M12" i="1"/>
  <c r="M11" i="1"/>
  <c r="M13" i="1"/>
  <c r="M9" i="1"/>
  <c r="M10" i="1"/>
  <c r="M25" i="1"/>
  <c r="M17" i="1"/>
  <c r="M18" i="1"/>
  <c r="M19" i="1"/>
  <c r="M20" i="1"/>
  <c r="M21" i="1"/>
  <c r="M22" i="1"/>
  <c r="M24" i="1"/>
  <c r="M14" i="1"/>
  <c r="M15" i="1"/>
  <c r="M16" i="1"/>
  <c r="M23" i="1"/>
  <c r="L12" i="1"/>
  <c r="L13" i="1"/>
  <c r="L10" i="1"/>
  <c r="L25" i="1"/>
  <c r="L17" i="1"/>
  <c r="L18" i="1"/>
  <c r="L19" i="1"/>
  <c r="L20" i="1"/>
  <c r="L21" i="1"/>
  <c r="L22" i="1"/>
  <c r="L24" i="1"/>
  <c r="L14" i="1"/>
  <c r="L15" i="1"/>
  <c r="L16" i="1"/>
  <c r="L23" i="1"/>
  <c r="L11" i="1"/>
  <c r="P10" i="7" l="1"/>
  <c r="Q10" i="7" s="1"/>
  <c r="O10" i="7"/>
  <c r="N10" i="7"/>
  <c r="M10" i="7"/>
  <c r="L10" i="7"/>
  <c r="O10" i="6"/>
  <c r="P10" i="6"/>
  <c r="N10" i="6"/>
  <c r="M10" i="6"/>
  <c r="L10" i="6"/>
  <c r="O12" i="5"/>
  <c r="O13" i="5"/>
  <c r="O9" i="5"/>
  <c r="O10" i="5"/>
  <c r="O17" i="5"/>
  <c r="O18" i="5"/>
  <c r="O19" i="5"/>
  <c r="O20" i="5"/>
  <c r="O21" i="5"/>
  <c r="O22" i="5"/>
  <c r="O24" i="5"/>
  <c r="O14" i="5"/>
  <c r="O15" i="5"/>
  <c r="O16" i="5"/>
  <c r="O23" i="5"/>
  <c r="O11" i="5"/>
  <c r="P23" i="5"/>
  <c r="Q23" i="5" s="1"/>
  <c r="N23" i="5"/>
  <c r="M23" i="5"/>
  <c r="L23" i="5"/>
  <c r="P16" i="5"/>
  <c r="Q16" i="5" s="1"/>
  <c r="N16" i="5"/>
  <c r="M16" i="5"/>
  <c r="L16" i="5"/>
  <c r="P15" i="5"/>
  <c r="Q15" i="5" s="1"/>
  <c r="N15" i="5"/>
  <c r="M15" i="5"/>
  <c r="L15" i="5"/>
  <c r="P14" i="5"/>
  <c r="N14" i="5"/>
  <c r="M14" i="5"/>
  <c r="L14" i="5"/>
  <c r="P24" i="5"/>
  <c r="Q24" i="5" s="1"/>
  <c r="N24" i="5"/>
  <c r="M24" i="5"/>
  <c r="L24" i="5"/>
  <c r="P22" i="5"/>
  <c r="Q22" i="5" s="1"/>
  <c r="N22" i="5"/>
  <c r="M22" i="5"/>
  <c r="L22" i="5"/>
  <c r="P21" i="5"/>
  <c r="Q21" i="5" s="1"/>
  <c r="N21" i="5"/>
  <c r="M21" i="5"/>
  <c r="L21" i="5"/>
  <c r="P20" i="5"/>
  <c r="N20" i="5"/>
  <c r="M20" i="5"/>
  <c r="L20" i="5"/>
  <c r="P19" i="5"/>
  <c r="Q19" i="5" s="1"/>
  <c r="N19" i="5"/>
  <c r="M19" i="5"/>
  <c r="L19" i="5"/>
  <c r="P18" i="5"/>
  <c r="Q18" i="5" s="1"/>
  <c r="N18" i="5"/>
  <c r="M18" i="5"/>
  <c r="L18" i="5"/>
  <c r="P17" i="5"/>
  <c r="Q17" i="5" s="1"/>
  <c r="N17" i="5"/>
  <c r="M17" i="5"/>
  <c r="L17" i="5"/>
  <c r="P10" i="5"/>
  <c r="N10" i="5"/>
  <c r="M10" i="5"/>
  <c r="L10" i="5"/>
  <c r="Q9" i="5"/>
  <c r="P9" i="5"/>
  <c r="N9" i="5"/>
  <c r="M9" i="5"/>
  <c r="L9" i="5"/>
  <c r="P13" i="5"/>
  <c r="Q13" i="5" s="1"/>
  <c r="N13" i="5"/>
  <c r="M13" i="5"/>
  <c r="L13" i="5"/>
  <c r="Q12" i="5"/>
  <c r="P12" i="5"/>
  <c r="N12" i="5"/>
  <c r="M12" i="5"/>
  <c r="L12" i="5"/>
  <c r="P11" i="5"/>
  <c r="Q11" i="5"/>
  <c r="N11" i="5"/>
  <c r="M11" i="5"/>
  <c r="L11" i="5"/>
  <c r="O12" i="4"/>
  <c r="O13" i="4"/>
  <c r="O9" i="4"/>
  <c r="O10" i="4"/>
  <c r="O17" i="4"/>
  <c r="O18" i="4"/>
  <c r="O19" i="4"/>
  <c r="O20" i="4"/>
  <c r="O21" i="4"/>
  <c r="O22" i="4"/>
  <c r="O24" i="4"/>
  <c r="O14" i="4"/>
  <c r="O15" i="4"/>
  <c r="O16" i="4"/>
  <c r="O23" i="4"/>
  <c r="O11" i="4"/>
  <c r="P23" i="4"/>
  <c r="Q23" i="4" s="1"/>
  <c r="N23" i="4"/>
  <c r="M23" i="4"/>
  <c r="L23" i="4"/>
  <c r="P16" i="4"/>
  <c r="Q16" i="4" s="1"/>
  <c r="N16" i="4"/>
  <c r="M16" i="4"/>
  <c r="L16" i="4"/>
  <c r="P15" i="4"/>
  <c r="Q15" i="4" s="1"/>
  <c r="N15" i="4"/>
  <c r="M15" i="4"/>
  <c r="L15" i="4"/>
  <c r="P14" i="4"/>
  <c r="N14" i="4"/>
  <c r="M14" i="4"/>
  <c r="L14" i="4"/>
  <c r="P24" i="4"/>
  <c r="Q24" i="4" s="1"/>
  <c r="N24" i="4"/>
  <c r="M24" i="4"/>
  <c r="L24" i="4"/>
  <c r="P22" i="4"/>
  <c r="Q22" i="4" s="1"/>
  <c r="N22" i="4"/>
  <c r="M22" i="4"/>
  <c r="L22" i="4"/>
  <c r="P21" i="4"/>
  <c r="Q21" i="4" s="1"/>
  <c r="N21" i="4"/>
  <c r="M21" i="4"/>
  <c r="L21" i="4"/>
  <c r="P20" i="4"/>
  <c r="Q20" i="4" s="1"/>
  <c r="N20" i="4"/>
  <c r="M20" i="4"/>
  <c r="L20" i="4"/>
  <c r="P19" i="4"/>
  <c r="Q19" i="4" s="1"/>
  <c r="N19" i="4"/>
  <c r="M19" i="4"/>
  <c r="L19" i="4"/>
  <c r="P18" i="4"/>
  <c r="Q18" i="4" s="1"/>
  <c r="N18" i="4"/>
  <c r="M18" i="4"/>
  <c r="L18" i="4"/>
  <c r="P17" i="4"/>
  <c r="Q17" i="4" s="1"/>
  <c r="N17" i="4"/>
  <c r="M17" i="4"/>
  <c r="L17" i="4"/>
  <c r="P10" i="4"/>
  <c r="Q10" i="4" s="1"/>
  <c r="N10" i="4"/>
  <c r="M10" i="4"/>
  <c r="L10" i="4"/>
  <c r="P9" i="4"/>
  <c r="Q9" i="4" s="1"/>
  <c r="N9" i="4"/>
  <c r="M9" i="4"/>
  <c r="L9" i="4"/>
  <c r="P13" i="4"/>
  <c r="Q13" i="4" s="1"/>
  <c r="N13" i="4"/>
  <c r="M13" i="4"/>
  <c r="L13" i="4"/>
  <c r="P12" i="4"/>
  <c r="Q12" i="4" s="1"/>
  <c r="N12" i="4"/>
  <c r="M12" i="4"/>
  <c r="L12" i="4"/>
  <c r="P11" i="4"/>
  <c r="Q11" i="4"/>
  <c r="N11" i="4"/>
  <c r="M11" i="4"/>
  <c r="L11" i="4"/>
  <c r="Q20" i="5" l="1"/>
  <c r="Q14" i="5"/>
  <c r="Q10" i="5"/>
  <c r="Q10" i="6"/>
  <c r="Q14" i="4"/>
  <c r="P16" i="3"/>
  <c r="O16" i="3"/>
  <c r="N16" i="3"/>
  <c r="M16" i="3"/>
  <c r="L16" i="3"/>
  <c r="P15" i="3"/>
  <c r="O15" i="3"/>
  <c r="N15" i="3"/>
  <c r="M15" i="3"/>
  <c r="L15" i="3"/>
  <c r="P14" i="3"/>
  <c r="O14" i="3"/>
  <c r="Q14" i="3" s="1"/>
  <c r="N14" i="3"/>
  <c r="M14" i="3"/>
  <c r="L14" i="3"/>
  <c r="P24" i="3"/>
  <c r="O24" i="3"/>
  <c r="N24" i="3"/>
  <c r="M24" i="3"/>
  <c r="L24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0" i="3"/>
  <c r="O10" i="3"/>
  <c r="Q10" i="3" s="1"/>
  <c r="N10" i="3"/>
  <c r="M10" i="3"/>
  <c r="L10" i="3"/>
  <c r="P9" i="3"/>
  <c r="O9" i="3"/>
  <c r="N9" i="3"/>
  <c r="M9" i="3"/>
  <c r="L9" i="3"/>
  <c r="P13" i="3"/>
  <c r="O13" i="3"/>
  <c r="N13" i="3"/>
  <c r="M13" i="3"/>
  <c r="L13" i="3"/>
  <c r="P12" i="3"/>
  <c r="O12" i="3"/>
  <c r="N12" i="3"/>
  <c r="M12" i="3"/>
  <c r="L12" i="3"/>
  <c r="P11" i="3"/>
  <c r="O11" i="3"/>
  <c r="Q11" i="3" s="1"/>
  <c r="N11" i="3"/>
  <c r="M11" i="3"/>
  <c r="L11" i="3"/>
  <c r="P11" i="1"/>
  <c r="O12" i="1"/>
  <c r="O13" i="1"/>
  <c r="O9" i="1"/>
  <c r="O10" i="1"/>
  <c r="O25" i="1"/>
  <c r="O17" i="1"/>
  <c r="O18" i="1"/>
  <c r="O19" i="1"/>
  <c r="O20" i="1"/>
  <c r="O21" i="1"/>
  <c r="O22" i="1"/>
  <c r="O24" i="1"/>
  <c r="O14" i="1"/>
  <c r="O15" i="1"/>
  <c r="O16" i="1"/>
  <c r="O23" i="1"/>
  <c r="O11" i="1"/>
  <c r="P12" i="2"/>
  <c r="P13" i="2"/>
  <c r="P9" i="2"/>
  <c r="P10" i="2"/>
  <c r="P25" i="2"/>
  <c r="P17" i="2"/>
  <c r="P18" i="2"/>
  <c r="P19" i="2"/>
  <c r="P20" i="2"/>
  <c r="P21" i="2"/>
  <c r="P22" i="2"/>
  <c r="P24" i="2"/>
  <c r="P14" i="2"/>
  <c r="P15" i="2"/>
  <c r="P16" i="2"/>
  <c r="P23" i="2"/>
  <c r="O12" i="2"/>
  <c r="O13" i="2"/>
  <c r="O9" i="2"/>
  <c r="O10" i="2"/>
  <c r="O25" i="2"/>
  <c r="O17" i="2"/>
  <c r="O18" i="2"/>
  <c r="O19" i="2"/>
  <c r="O20" i="2"/>
  <c r="O21" i="2"/>
  <c r="O22" i="2"/>
  <c r="O24" i="2"/>
  <c r="O14" i="2"/>
  <c r="O15" i="2"/>
  <c r="O16" i="2"/>
  <c r="O23" i="2"/>
  <c r="O11" i="2"/>
  <c r="N23" i="2"/>
  <c r="M23" i="2"/>
  <c r="L23" i="2"/>
  <c r="N16" i="2"/>
  <c r="M16" i="2"/>
  <c r="L16" i="2"/>
  <c r="N15" i="2"/>
  <c r="M15" i="2"/>
  <c r="L15" i="2"/>
  <c r="N14" i="2"/>
  <c r="M14" i="2"/>
  <c r="L14" i="2"/>
  <c r="N24" i="2"/>
  <c r="M24" i="2"/>
  <c r="L24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25" i="2"/>
  <c r="M25" i="2"/>
  <c r="L25" i="2"/>
  <c r="N10" i="2"/>
  <c r="M10" i="2"/>
  <c r="L10" i="2"/>
  <c r="N9" i="2"/>
  <c r="M9" i="2"/>
  <c r="L9" i="2"/>
  <c r="N13" i="2"/>
  <c r="M13" i="2"/>
  <c r="L13" i="2"/>
  <c r="N12" i="2"/>
  <c r="M12" i="2"/>
  <c r="L12" i="2"/>
  <c r="P11" i="2"/>
  <c r="Q11" i="2" s="1"/>
  <c r="N11" i="2"/>
  <c r="M11" i="2"/>
  <c r="L11" i="2"/>
  <c r="P13" i="1"/>
  <c r="Q13" i="1" s="1"/>
  <c r="P9" i="1"/>
  <c r="P10" i="1"/>
  <c r="P25" i="1"/>
  <c r="P17" i="1"/>
  <c r="Q17" i="1" s="1"/>
  <c r="P18" i="1"/>
  <c r="P19" i="1"/>
  <c r="P20" i="1"/>
  <c r="Q20" i="1" s="1"/>
  <c r="P21" i="1"/>
  <c r="Q21" i="1" s="1"/>
  <c r="P22" i="1"/>
  <c r="P24" i="1"/>
  <c r="P14" i="1"/>
  <c r="P15" i="1"/>
  <c r="Q15" i="1" s="1"/>
  <c r="P16" i="1"/>
  <c r="P23" i="1"/>
  <c r="P12" i="1"/>
  <c r="N9" i="1"/>
  <c r="N10" i="1"/>
  <c r="N25" i="1"/>
  <c r="N17" i="1"/>
  <c r="N18" i="1"/>
  <c r="N19" i="1"/>
  <c r="N20" i="1"/>
  <c r="N21" i="1"/>
  <c r="N22" i="1"/>
  <c r="N24" i="1"/>
  <c r="N14" i="1"/>
  <c r="N15" i="1"/>
  <c r="N16" i="1"/>
  <c r="N23" i="1"/>
  <c r="N13" i="1"/>
  <c r="N12" i="1"/>
  <c r="N11" i="1"/>
  <c r="Q13" i="3" l="1"/>
  <c r="Q16" i="2"/>
  <c r="Q9" i="2"/>
  <c r="Q15" i="2"/>
  <c r="Q21" i="2"/>
  <c r="Q17" i="2"/>
  <c r="Q13" i="2"/>
  <c r="Q14" i="2"/>
  <c r="Q20" i="2"/>
  <c r="Q25" i="2"/>
  <c r="Q12" i="2"/>
  <c r="Q22" i="2"/>
  <c r="Q18" i="2"/>
  <c r="Q23" i="2"/>
  <c r="Q24" i="2"/>
  <c r="Q19" i="2"/>
  <c r="Q10" i="2"/>
  <c r="Q22" i="1"/>
  <c r="Q18" i="1"/>
  <c r="Q9" i="1"/>
  <c r="Q23" i="1"/>
  <c r="Q10" i="1"/>
  <c r="Q16" i="1"/>
  <c r="Q19" i="1"/>
  <c r="Q24" i="1"/>
  <c r="Q11" i="1"/>
  <c r="Q14" i="1"/>
  <c r="Q25" i="1"/>
  <c r="Q12" i="1"/>
  <c r="Q17" i="3"/>
  <c r="Q15" i="3"/>
  <c r="Q9" i="3"/>
  <c r="Q24" i="3"/>
  <c r="Q19" i="3"/>
  <c r="Q20" i="3"/>
  <c r="Q16" i="3"/>
  <c r="Q12" i="3"/>
  <c r="Q18" i="3"/>
  <c r="Q21" i="3"/>
  <c r="Q22" i="3"/>
</calcChain>
</file>

<file path=xl/sharedStrings.xml><?xml version="1.0" encoding="utf-8"?>
<sst xmlns="http://schemas.openxmlformats.org/spreadsheetml/2006/main" count="539" uniqueCount="73">
  <si>
    <t>Type Gate</t>
  </si>
  <si>
    <t>gate</t>
  </si>
  <si>
    <t>lambda</t>
  </si>
  <si>
    <t xml:space="preserve">0.13 um </t>
  </si>
  <si>
    <t xml:space="preserve">cell width </t>
  </si>
  <si>
    <t>nw</t>
  </si>
  <si>
    <t>nw/MHz</t>
  </si>
  <si>
    <t>leakage</t>
  </si>
  <si>
    <t>dynamic</t>
  </si>
  <si>
    <t>power</t>
  </si>
  <si>
    <t>RampR</t>
  </si>
  <si>
    <t>PropF</t>
  </si>
  <si>
    <t>RampF</t>
  </si>
  <si>
    <t>PropR</t>
  </si>
  <si>
    <t>tR=PropR+RampRxLoad(fF)</t>
  </si>
  <si>
    <t>tF=PropF+RampFxLoad(fF)</t>
  </si>
  <si>
    <t>Generic 0.13 um typical timing (ps &amp; ps/fF)</t>
  </si>
  <si>
    <t>Icc[nA]</t>
  </si>
  <si>
    <t>Cpd[fF]</t>
  </si>
  <si>
    <t>Cin[fF]</t>
  </si>
  <si>
    <t>Vdd</t>
  </si>
  <si>
    <t>T</t>
  </si>
  <si>
    <t>27 C</t>
  </si>
  <si>
    <t>PinCap[fF]</t>
  </si>
  <si>
    <t xml:space="preserve">Tehnologie </t>
  </si>
  <si>
    <t>0,13 um</t>
  </si>
  <si>
    <t>0,055 um</t>
  </si>
  <si>
    <t>Calcule parametri</t>
  </si>
  <si>
    <t>Calcule arie</t>
  </si>
  <si>
    <t>l(unit-lambda)</t>
  </si>
  <si>
    <t>H=100*l [um]</t>
  </si>
  <si>
    <t>W=lambda*l [um]</t>
  </si>
  <si>
    <t>Area= H*W [um*um]</t>
  </si>
  <si>
    <t>Area=H*W [um*um]</t>
  </si>
  <si>
    <t xml:space="preserve"> Parametri</t>
  </si>
  <si>
    <t>Arie</t>
  </si>
  <si>
    <t>Area  [um*um]</t>
  </si>
  <si>
    <t>Area [um*um]</t>
  </si>
  <si>
    <t>Icc[uA]</t>
  </si>
  <si>
    <t>25 C</t>
  </si>
  <si>
    <t>Cpd[pF]</t>
  </si>
  <si>
    <t>Cin[pF]</t>
  </si>
  <si>
    <t>tristate_buffer</t>
  </si>
  <si>
    <t>buffer_non_inv</t>
  </si>
  <si>
    <t>inverter</t>
  </si>
  <si>
    <t>and2</t>
  </si>
  <si>
    <t>and3</t>
  </si>
  <si>
    <t>and4</t>
  </si>
  <si>
    <t>or2</t>
  </si>
  <si>
    <t>or3</t>
  </si>
  <si>
    <t>or4</t>
  </si>
  <si>
    <t>nand2</t>
  </si>
  <si>
    <t>nand4</t>
  </si>
  <si>
    <t>nor2</t>
  </si>
  <si>
    <t>nor3</t>
  </si>
  <si>
    <t>nor4</t>
  </si>
  <si>
    <t>xor</t>
  </si>
  <si>
    <t>xnor</t>
  </si>
  <si>
    <t>mux2:1</t>
  </si>
  <si>
    <t>mux4:1</t>
  </si>
  <si>
    <t>num163</t>
  </si>
  <si>
    <t>dff_rising_edge</t>
  </si>
  <si>
    <t>xor2</t>
  </si>
  <si>
    <t>xnor2</t>
  </si>
  <si>
    <t>nand3</t>
  </si>
  <si>
    <t>mux2</t>
  </si>
  <si>
    <t>mux4</t>
  </si>
  <si>
    <t>mm</t>
  </si>
  <si>
    <t>um</t>
  </si>
  <si>
    <t>pF</t>
  </si>
  <si>
    <t>fF</t>
  </si>
  <si>
    <t>uA</t>
  </si>
  <si>
    <t>nA=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</si>
</sst>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quotePrefix="1" applyNumberFormat="1"/>
    <xf numFmtId="11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2735-C675-46F5-98D6-7FE0AAC31E76}">
  <dimension ref="A2:C28"/>
  <sheetViews>
    <sheetView tabSelected="1" zoomScale="71" zoomScaleNormal="71" workbookViewId="0">
      <selection activeCell="C8" sqref="C8"/>
    </sheetView>
  </sheetViews>
  <sheetFormatPr defaultRowHeight="15" x14ac:dyDescent="0.25"/>
  <cols>
    <col min="2" max="2" width="9.85546875" bestFit="1" customWidth="1"/>
    <col min="3" max="3" width="227.7109375" customWidth="1"/>
  </cols>
  <sheetData>
    <row r="2" spans="1:3" x14ac:dyDescent="0.25">
      <c r="A2" t="s">
        <v>67</v>
      </c>
      <c r="B2" s="21">
        <v>1E-3</v>
      </c>
    </row>
    <row r="3" spans="1:3" x14ac:dyDescent="0.25">
      <c r="A3" t="s">
        <v>68</v>
      </c>
      <c r="B3" s="21">
        <v>9.9999999999999995E-7</v>
      </c>
    </row>
    <row r="7" spans="1:3" ht="9" customHeight="1" x14ac:dyDescent="0.25"/>
    <row r="8" spans="1:3" x14ac:dyDescent="0.25">
      <c r="C8" t="str">
        <f>ssxlibx2!A8 &amp; " =&gt;( ssxlib =&gt; " &amp; TEXT(ssxlibx2!Q8*um*um,"0.00E+00") &amp; ", sxlib =&gt;  "  &amp; TEXT(sxlibx2!Q8*um*um,"0.00E+00") &amp; " , vxlib =&gt; " &amp; TEXT(vxlibx2!Q8*um*um,"0.00E+00")&amp; " , vsclib =&gt; " &amp; TEXT(vsclibx2!Q8*um*um, "0.00E+00") &amp; " , wsclib =&gt; " &amp; TEXT(wsclibx2!Q8*um*um, "0.00E+00") &amp; " , vgalib =&gt; " &amp; TEXT(vgalibx2!Q8*um*um, "0.00E+00") &amp; " , rgalib =&gt; " &amp; TEXT(rgalibx2!Q8*um*um, "0.00E+00") &amp; " , ac =&gt; " &amp; TEXT(ac!Q8*mm*mm, "0.00E+00") &amp; " , act =&gt; " &amp; TEXT(act!Q8*mm*mm, "0.00E+00") &amp; " , hc =&gt; " &amp; TEXT(hc!Q8*mm*mm, "0.00E+00") &amp; " , hct =&gt; " &amp; TEXT(hct!Q8*mm*mm, "0.00E+00") &amp; " , cmos =&gt; " &amp; TEXT(cmos!Q8*mm*mm,"0.00E+00")&amp;"),"</f>
        <v>tristate_buffer =&gt;( ssxlib =&gt; 0.00E+00, sxlib =&gt;  0.00E+00 , vxlib =&gt; 0.00E+00 , vsclib =&gt; 0.00E+00 , wsclib =&gt; 0.00E+00 , vgalib =&gt; 0.00E+00 , rgalib =&gt; 0.00E+00 , ac =&gt; 0.00E+00 , act =&gt; 0.00E+00 , hc =&gt; 1.67E-07 , hct =&gt; 1.67E-07 , cmos =&gt; 0.00E+00),</v>
      </c>
    </row>
    <row r="9" spans="1:3" x14ac:dyDescent="0.25">
      <c r="C9" t="str">
        <f>ssxlibx2!A9 &amp; " =&gt;( ssxlib =&gt; " &amp; TEXT(ssxlibx2!Q9*um*um,"0.00E+00") &amp; ", sxlib =&gt;  "  &amp; TEXT(sxlibx2!Q9*um*um,"0.00E+00") &amp; " , vxlib =&gt; " &amp; TEXT(vxlibx2!Q9*um*um,"0.00E+00")&amp; " , vsclib =&gt; " &amp; TEXT(vsclibx2!Q9*um*um, "0.00E+00") &amp; " , wsclib =&gt; " &amp; TEXT(wsclibx2!Q9*um*um, "0.00E+00") &amp; " , vgalib =&gt; " &amp; TEXT(vgalibx2!Q9*um*um, "0.00E+00") &amp; " , rgalib =&gt; " &amp; TEXT(rgalibx2!Q9*um*um, "0.00E+00") &amp; " , ac =&gt; " &amp; TEXT(ac!Q9*mm*mm, "0.00E+00") &amp; " , act =&gt; " &amp; TEXT(act!Q9*mm*mm, "0.00E+00") &amp; " , hc =&gt; " &amp; TEXT(hc!Q9*mm*mm, "0.00E+00") &amp; " , hct =&gt; " &amp; TEXT(hct!Q9*mm*mm, "0.00E+00") &amp; " , cmos =&gt; " &amp; TEXT(cmos!Q9*mm*mm,"0.00E+00")&amp;"),"</f>
        <v>buffer_non_inv =&gt;( ssxlib =&gt; 1.21E-11, sxlib =&gt;  1.21E-11 , vxlib =&gt; 1.21E-11 , vsclib =&gt; 6.97E-12 , wsclib =&gt; 7.74E-12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TEXT(ssxlibx2!Q10*um*um,"0.00E+00") &amp; ", sxlib =&gt;  "  &amp; TEXT(sxlibx2!Q10*um*um,"0.00E+00") &amp; " , vxlib =&gt; " &amp; TEXT(vxlibx2!Q10*um*um,"0.00E+00")&amp; " , vsclib =&gt; " &amp; TEXT(vsclibx2!Q10*um*um, "0.00E+00") &amp; " , wsclib =&gt; " &amp; TEXT(wsclibx2!Q10*um*um, "0.00E+00") &amp; " , vgalib =&gt; " &amp; TEXT(vgalibx2!Q10*um*um, "0.00E+00") &amp; " , rgalib =&gt; " &amp; TEXT(rgalibx2!Q10*um*um, "0.00E+00") &amp; " , ac =&gt; " &amp; TEXT(ac!Q10*mm*mm, "0.00E+00") &amp; " , act =&gt; " &amp; TEXT(act!Q10*mm*mm, "0.00E+00") &amp; " , hc =&gt; " &amp; TEXT(hc!Q10*mm*mm, "0.00E+00") &amp; " , hct =&gt; " &amp; TEXT(hct!Q10*mm*mm, "0.00E+00") &amp; " , cmos =&gt; " &amp; TEXT(cmos!Q10*mm*mm,"0.00E+00")&amp;"),"</f>
        <v>inverter =&gt;( ssxlib =&gt; 9.08E-12, sxlib =&gt;  9.08E-12 , vxlib =&gt; 9.08E-12 , vsclib =&gt; 5.23E-12 , wsclib =&gt; 5.81E-12 , vgalib =&gt; 8.52E-12 , rgalib =&gt; 8.52E-12 , ac =&gt; 0.00E+00 , act =&gt; 0.00E+00 , hc =&gt; 0.00E+00 , hct =&gt; 0.00E+00 , cmos =&gt; 0.00E+00),</v>
      </c>
    </row>
    <row r="11" spans="1:3" x14ac:dyDescent="0.25">
      <c r="C11" t="str">
        <f>ssxlibx2!A11 &amp; " =&gt;( ssxlib =&gt; " &amp; TEXT(ssxlibx2!Q11*um*um,"0.00E+00") &amp; ", sxlib =&gt;  "  &amp; TEXT(sxlibx2!Q11*um*um,"0.00E+00") &amp; " , vxlib =&gt; " &amp; TEXT(vxlibx2!Q11*um*um,"0.00E+00")&amp; " , vsclib =&gt; " &amp; TEXT(vsclibx2!Q11*um*um, "0.00E+00") &amp; " , wsclib =&gt; " &amp; TEXT(wsclibx2!Q11*um*um, "0.00E+00") &amp; " , vgalib =&gt; " &amp; TEXT(vgalibx2!Q11*um*um, "0.00E+00") &amp; " , rgalib =&gt; " &amp; TEXT(rgalibx2!Q11*um*um, "0.00E+00") &amp; " , ac =&gt; " &amp; TEXT(ac!Q11*mm*mm, "0.00E+00") &amp; " , act =&gt; " &amp; TEXT(act!Q11*mm*mm, "0.00E+00") &amp; " , hc =&gt; " &amp; TEXT(hc!Q11*mm*mm, "0.00E+00") &amp; " , hct =&gt; " &amp; TEXT(hct!Q11*mm*mm, "0.00E+00") &amp; " , cmos =&gt; " &amp; TEXT(cmos!Q11*mm*mm,"0.00E+00")&amp;"),"</f>
        <v>and2 =&gt;( ssxlib =&gt; 1.51E-11, sxlib =&gt;  1.51E-11 , vxlib =&gt; 1.51E-11 , vsclib =&gt; 8.71E-12 , wsclib =&gt; 9.68E-12 , vgalib =&gt; 0.00E+00 , rgalib =&gt; 0.00E+00 , ac =&gt; 0.00E+00 , act =&gt; 0.00E+00 , hc =&gt; 2.50E-07 , hct =&gt; 2.50E-07 , cmos =&gt; 0.00E+00),</v>
      </c>
    </row>
    <row r="12" spans="1:3" x14ac:dyDescent="0.25">
      <c r="C12" t="str">
        <f>ssxlibx2!A12 &amp; " =&gt;( ssxlib =&gt; " &amp; TEXT(ssxlibx2!Q12*um*um,"0.00E+00") &amp; ", sxlib =&gt;  "  &amp; TEXT(sxlibx2!Q12*um*um,"0.00E+00") &amp; " , vxlib =&gt; " &amp; TEXT(vxlibx2!Q12*um*um,"0.00E+00")&amp; " , vsclib =&gt; " &amp; TEXT(vsclibx2!Q12*um*um, "0.00E+00") &amp; " , wsclib =&gt; " &amp; TEXT(wsclibx2!Q12*um*um, "0.00E+00") &amp; " , vgalib =&gt; " &amp; TEXT(vgalibx2!Q12*um*um, "0.00E+00") &amp; " , rgalib =&gt; " &amp; TEXT(rgalibx2!Q12*um*um, "0.00E+00") &amp; " , ac =&gt; " &amp; TEXT(ac!Q12*mm*mm, "0.00E+00") &amp; " , act =&gt; " &amp; TEXT(act!Q12*mm*mm, "0.00E+00") &amp; " , hc =&gt; " &amp; TEXT(hc!Q12*mm*mm, "0.00E+00") &amp; " , hct =&gt; " &amp; TEXT(hct!Q12*mm*mm, "0.00E+00") &amp; " , cmos =&gt; " &amp; TEXT(cmos!Q12*mm*mm,"0.00E+00")&amp;"),"</f>
        <v>and3 =&gt;( ssxlib =&gt; 1.82E-11, sxlib =&gt;  1.82E-11 , vxlib =&gt; 1.82E-11 , vsclib =&gt; 1.22E-11 , wsclib =&gt; 1.36E-11 , vgalib =&gt; 0.00E+00 , rgalib =&gt; 0.00E+00 , ac =&gt; 0.00E+00 , act =&gt; 0.00E+00 , hc =&gt; 3.33E-07 , hct =&gt; 3.33E-07 , cmos =&gt; 0.00E+00),</v>
      </c>
    </row>
    <row r="13" spans="1:3" x14ac:dyDescent="0.25">
      <c r="C13" t="str">
        <f>ssxlibx2!A13 &amp; " =&gt;( ssxlib =&gt; " &amp; TEXT(ssxlibx2!Q13*um*um,"0.00E+00") &amp; ", sxlib =&gt;  "  &amp; TEXT(sxlibx2!Q13*um*um,"0.00E+00") &amp; " , vxlib =&gt; " &amp; TEXT(vxlibx2!Q13*um*um,"0.00E+00")&amp; " , vsclib =&gt; " &amp; TEXT(vsclibx2!Q13*um*um, "0.00E+00") &amp; " , wsclib =&gt; " &amp; TEXT(wsclibx2!Q13*um*um, "0.00E+00") &amp; " , vgalib =&gt; " &amp; TEXT(vgalibx2!Q13*um*um, "0.00E+00") &amp; " , rgalib =&gt; " &amp; TEXT(rgalibx2!Q13*um*um, "0.00E+00") &amp; " , ac =&gt; " &amp; TEXT(ac!Q13*mm*mm, "0.00E+00") &amp; " , act =&gt; " &amp; TEXT(act!Q13*mm*mm, "0.00E+00") &amp; " , hc =&gt; " &amp; TEXT(hc!Q13*mm*mm, "0.00E+00") &amp; " , hct =&gt; " &amp; TEXT(hct!Q13*mm*mm, "0.00E+00") &amp; " , cmos =&gt; " &amp; TEXT(cmos!Q13*mm*mm,"0.00E+00")&amp;"),"</f>
        <v>and4 =&gt;( ssxlib =&gt; 2.12E-11, sxlib =&gt;  2.12E-11 , vxlib =&gt; 2.12E-11 , vsclib =&gt; 1.39E-11 , wsclib =&gt; 1.55E-11 , vgalib =&gt; 0.00E+00 , rgalib =&gt; 0.00E+00 , ac =&gt; 0.00E+00 , act =&gt; 0.00E+00 , hc =&gt; 5.00E-07 , hct =&gt; 5.00E-07 , cmos =&gt; 0.00E+00),</v>
      </c>
    </row>
    <row r="14" spans="1:3" x14ac:dyDescent="0.25">
      <c r="C14" t="str">
        <f>ssxlibx2!A14 &amp; " =&gt;( ssxlib =&gt; " &amp; TEXT(ssxlibx2!Q14*um*um,"0.00E+00") &amp; ", sxlib =&gt;  "  &amp; TEXT(sxlibx2!Q14*um*um,"0.00E+00") &amp; " , vxlib =&gt; " &amp; TEXT(vxlibx2!Q14*um*um,"0.00E+00")&amp; " , vsclib =&gt; " &amp; TEXT(vsclibx2!Q14*um*um, "0.00E+00") &amp; " , wsclib =&gt; " &amp; TEXT(wsclibx2!Q14*um*um, "0.00E+00") &amp; " , vgalib =&gt; " &amp; TEXT(vgalibx2!Q14*um*um, "0.00E+00") &amp; " , rgalib =&gt; " &amp; TEXT(rgalibx2!Q14*um*um, "0.00E+00") &amp; " , ac =&gt; " &amp; TEXT(ac!Q14*mm*mm, "0.00E+00") &amp; " , act =&gt; " &amp; TEXT(act!Q14*mm*mm, "0.00E+00") &amp; " , hc =&gt; " &amp; TEXT(hc!Q14*mm*mm, "0.00E+00") &amp; " , hct =&gt; " &amp; TEXT(hct!Q14*mm*mm, "0.00E+00") &amp; " , cmos =&gt; " &amp; TEXT(cmos!Q14*mm*mm,"0.00E+00")&amp;"),"</f>
        <v>or2 =&gt;( ssxlib =&gt; 1.51E-11, sxlib =&gt;  1.51E-11 , vxlib =&gt; 1.51E-11 , vsclib =&gt; 8.71E-12 , wsclib =&gt; 9.68E-12 , vgalib =&gt; 0.00E+00 , rgalib =&gt; 0.00E+00 , ac =&gt; 0.00E+00 , act =&gt; 0.00E+00 , hc =&gt; 2.50E-07 , hct =&gt; 2.50E-07 , cmos =&gt; 0.00E+00),</v>
      </c>
    </row>
    <row r="15" spans="1:3" x14ac:dyDescent="0.25">
      <c r="C15" t="str">
        <f>ssxlibx2!A15 &amp; " =&gt;( ssxlib =&gt; " &amp; TEXT(ssxlibx2!Q15*um*um,"0.00E+00") &amp; ", sxlib =&gt;  "  &amp; TEXT(sxlibx2!Q15*um*um,"0.00E+00") &amp; " , vxlib =&gt; " &amp; TEXT(vxlibx2!Q15*um*um,"0.00E+00")&amp; " , vsclib =&gt; " &amp; TEXT(vsclibx2!Q15*um*um, "0.00E+00") &amp; " , wsclib =&gt; " &amp; TEXT(wsclibx2!Q15*um*um, "0.00E+00") &amp; " , vgalib =&gt; " &amp; TEXT(vgalibx2!Q15*um*um, "0.00E+00") &amp; " , rgalib =&gt; " &amp; TEXT(rgalibx2!Q15*um*um, "0.00E+00") &amp; " , ac =&gt; " &amp; TEXT(ac!Q15*mm*mm, "0.00E+00") &amp; " , act =&gt; " &amp; TEXT(act!Q15*mm*mm, "0.00E+00") &amp; " , hc =&gt; " &amp; TEXT(hc!Q15*mm*mm, "0.00E+00") &amp; " , hct =&gt; " &amp; TEXT(hct!Q15*mm*mm, "0.00E+00") &amp; " , cmos =&gt; " &amp; TEXT(cmos!Q15*mm*mm,"0.00E+00")&amp;"),"</f>
        <v>or3 =&gt;( ssxlib =&gt; 1.82E-11, sxlib =&gt;  1.82E-11 , vxlib =&gt; 1.82E-11 , vsclib =&gt; 1.57E-11 , wsclib =&gt; 1.74E-11 , vgalib =&gt; 0.00E+00 , rgalib =&gt; 0.00E+00 , ac =&gt; 0.00E+00 , act =&gt; 0.00E+00 , hc =&gt; 3.33E-07 , hct =&gt; 3.33E-07 , cmos =&gt; 0.00E+00),</v>
      </c>
    </row>
    <row r="16" spans="1:3" x14ac:dyDescent="0.25">
      <c r="C16" t="str">
        <f>ssxlibx2!A16 &amp; " =&gt;( ssxlib =&gt; " &amp; TEXT(ssxlibx2!Q16*um*um,"0.00E+00") &amp; ", sxlib =&gt;  "  &amp; TEXT(sxlibx2!Q16*um*um,"0.00E+00") &amp; " , vxlib =&gt; " &amp; TEXT(vxlibx2!Q16*um*um,"0.00E+00")&amp; " , vsclib =&gt; " &amp; TEXT(vsclibx2!Q16*um*um, "0.00E+00") &amp; " , wsclib =&gt; " &amp; TEXT(wsclibx2!Q16*um*um, "0.00E+00") &amp; " , vgalib =&gt; " &amp; TEXT(vgalibx2!Q16*um*um, "0.00E+00") &amp; " , rgalib =&gt; " &amp; TEXT(rgalibx2!Q16*um*um, "0.00E+00") &amp; " , ac =&gt; " &amp; TEXT(ac!Q16*mm*mm, "0.00E+00") &amp; " , act =&gt; " &amp; TEXT(act!Q16*mm*mm, "0.00E+00") &amp; " , hc =&gt; " &amp; TEXT(hc!Q16*mm*mm, "0.00E+00") &amp; " , hct =&gt; " &amp; TEXT(hct!Q16*mm*mm, "0.00E+00") &amp; " , cmos =&gt; " &amp; TEXT(cmos!Q16*mm*mm,"0.00E+00")&amp;"),"</f>
        <v>or4 =&gt;( ssxlib =&gt; 2.12E-11, sxlib =&gt;  2.12E-11 , vxlib =&gt; 2.42E-11 , vsclib =&gt; 1.92E-11 , wsclib =&gt; 2.13E-11 , vgalib =&gt; 0.00E+00 , rgalib =&gt; 0.00E+00 , ac =&gt; 0.00E+00 , act =&gt; 0.00E+00 , hc =&gt; 5.00E-07 , hct =&gt; 5.00E-07 , cmos =&gt; 0.00E+00),</v>
      </c>
    </row>
    <row r="17" spans="3:3" x14ac:dyDescent="0.25">
      <c r="C17" t="str">
        <f>ssxlibx2!A17 &amp; " =&gt;( ssxlib =&gt; " &amp; TEXT(ssxlibx2!Q17*um*um,"0.00E+00") &amp; ", sxlib =&gt;  "  &amp; TEXT(sxlibx2!Q17*um*um,"0.00E+00") &amp; " , vxlib =&gt; " &amp; TEXT(vxlibx2!Q17*um*um,"0.00E+00")&amp; " , vsclib =&gt; " &amp; TEXT(vsclibx2!Q17*um*um, "0.00E+00") &amp; " , wsclib =&gt; " &amp; TEXT(wsclibx2!Q17*um*um, "0.00E+00") &amp; " , vgalib =&gt; " &amp; TEXT(vgalibx2!Q17*um*um, "0.00E+00") &amp; " , rgalib =&gt; " &amp; TEXT(rgalibx2!Q17*um*um, "0.00E+00") &amp; " , ac =&gt; " &amp; TEXT(ac!Q17*mm*mm, "0.00E+00") &amp; " , act =&gt; " &amp; TEXT(act!Q17*mm*mm, "0.00E+00") &amp; " , hc =&gt; " &amp; TEXT(hc!Q17*mm*mm, "0.00E+00") &amp; " , hct =&gt; " &amp; TEXT(hct!Q17*mm*mm, "0.00E+00") &amp; " , cmos =&gt; " &amp; TEXT(cmos!Q17*mm*mm,"0.00E+00")&amp;"),"</f>
        <v>nand2 =&gt;( ssxlib =&gt; 1.21E-11, sxlib =&gt;  1.21E-11 , vxlib =&gt; 1.21E-11 , vsclib =&gt; 6.97E-12 , wsclib =&gt; 7.74E-12 , vgalib =&gt; 8.52E-12 , rgalib =&gt; 8.52E-12 , ac =&gt; 0.00E+00 , act =&gt; 0.00E+00 , hc =&gt; 2.50E-07 , hct =&gt; 2.50E-07 , cmos =&gt; 0.00E+00),</v>
      </c>
    </row>
    <row r="18" spans="3:3" x14ac:dyDescent="0.25">
      <c r="C18" t="str">
        <f>ssxlibx2!A18 &amp; " =&gt;( ssxlib =&gt; " &amp; TEXT(ssxlibx2!Q18*um*um,"0.00E+00") &amp; ", sxlib =&gt;  "  &amp; TEXT(sxlibx2!Q18*um*um,"0.00E+00") &amp; " , vxlib =&gt; " &amp; TEXT(vxlibx2!Q18*um*um,"0.00E+00")&amp; " , vsclib =&gt; " &amp; TEXT(vsclibx2!Q18*um*um, "0.00E+00") &amp; " , wsclib =&gt; " &amp; TEXT(wsclibx2!Q18*um*um, "0.00E+00") &amp; " , vgalib =&gt; " &amp; TEXT(vgalibx2!Q18*um*um, "0.00E+00") &amp; " , rgalib =&gt; " &amp; TEXT(rgalibx2!Q18*um*um, "0.00E+00") &amp; " , ac =&gt; " &amp; TEXT(ac!Q18*mm*mm, "0.00E+00") &amp; " , act =&gt; " &amp; TEXT(act!Q18*mm*mm, "0.00E+00") &amp; " , hc =&gt; " &amp; TEXT(hc!Q18*mm*mm, "0.00E+00") &amp; " , hct =&gt; " &amp; TEXT(hct!Q18*mm*mm, "0.00E+00") &amp; " , cmos =&gt; " &amp; TEXT(cmos!Q18*mm*mm,"0.00E+00")&amp;"),"</f>
        <v>nand3 =&gt;( ssxlib =&gt; 1.51E-11, sxlib =&gt;  1.51E-11 , vxlib =&gt; 1.51E-11 , vsclib =&gt; 1.39E-11 , wsclib =&gt; 1.55E-11 , vgalib =&gt; 1.70E-11 , rgalib =&gt; 1.70E-11 , ac =&gt; 0.00E+00 , act =&gt; 0.00E+00 , hc =&gt; 3.33E-07 , hct =&gt; 3.33E-07 , cmos =&gt; 0.00E+00),</v>
      </c>
    </row>
    <row r="19" spans="3:3" x14ac:dyDescent="0.25">
      <c r="C19" t="str">
        <f>ssxlibx2!A19 &amp; " =&gt;( ssxlib =&gt; " &amp; TEXT(ssxlibx2!Q19*um*um,"0.00E+00") &amp; ", sxlib =&gt;  "  &amp; TEXT(sxlibx2!Q19*um*um,"0.00E+00") &amp; " , vxlib =&gt; " &amp; TEXT(vxlibx2!Q19*um*um,"0.00E+00")&amp; " , vsclib =&gt; " &amp; TEXT(vsclibx2!Q19*um*um, "0.00E+00") &amp; " , wsclib =&gt; " &amp; TEXT(wsclibx2!Q19*um*um, "0.00E+00") &amp; " , vgalib =&gt; " &amp; TEXT(vgalibx2!Q19*um*um, "0.00E+00") &amp; " , rgalib =&gt; " &amp; TEXT(rgalibx2!Q19*um*um, "0.00E+00") &amp; " , ac =&gt; " &amp; TEXT(ac!Q19*mm*mm, "0.00E+00") &amp; " , act =&gt; " &amp; TEXT(act!Q19*mm*mm, "0.00E+00") &amp; " , hc =&gt; " &amp; TEXT(hc!Q19*mm*mm, "0.00E+00") &amp; " , hct =&gt; " &amp; TEXT(hct!Q19*mm*mm, "0.00E+00") &amp; " , cmos =&gt; " &amp; TEXT(cmos!Q19*mm*mm,"0.00E+00")&amp;"),"</f>
        <v>nand4 =&gt;( ssxlib =&gt; 1.82E-11, sxlib =&gt;  1.82E-11 , vxlib =&gt; 2.72E-11 , vsclib =&gt; 1.74E-11 , wsclib =&gt; 1.94E-11 , vgalib =&gt; 0.00E+00 , rgalib =&gt; 0.00E+00 , ac =&gt; 0.00E+00 , act =&gt; 0.00E+00 , hc =&gt; 5.00E-07 , hct =&gt; 5.00E-07 , cmos =&gt; 0.00E+00),</v>
      </c>
    </row>
    <row r="20" spans="3:3" x14ac:dyDescent="0.25">
      <c r="C20" t="str">
        <f>ssxlibx2!A20 &amp; " =&gt;( ssxlib =&gt; " &amp; TEXT(ssxlibx2!Q20*um*um,"0.00E+00") &amp; ", sxlib =&gt;  "  &amp; TEXT(sxlibx2!Q20*um*um,"0.00E+00") &amp; " , vxlib =&gt; " &amp; TEXT(vxlibx2!Q20*um*um,"0.00E+00")&amp; " , vsclib =&gt; " &amp; TEXT(vsclibx2!Q20*um*um, "0.00E+00") &amp; " , wsclib =&gt; " &amp; TEXT(wsclibx2!Q20*um*um, "0.00E+00") &amp; " , vgalib =&gt; " &amp; TEXT(vgalibx2!Q20*um*um, "0.00E+00") &amp; " , rgalib =&gt; " &amp; TEXT(rgalibx2!Q20*um*um, "0.00E+00") &amp; " , ac =&gt; " &amp; TEXT(ac!Q20*mm*mm, "0.00E+00") &amp; " , act =&gt; " &amp; TEXT(act!Q20*mm*mm, "0.00E+00") &amp; " , hc =&gt; " &amp; TEXT(hc!Q20*mm*mm, "0.00E+00") &amp; " , hct =&gt; " &amp; TEXT(hct!Q20*mm*mm, "0.00E+00") &amp; " , cmos =&gt; " &amp; TEXT(cmos!Q20*mm*mm,"0.00E+00")&amp;"),"</f>
        <v>nor2 =&gt;( ssxlib =&gt; 1.21E-11, sxlib =&gt;  1.21E-11 , vxlib =&gt; 1.82E-11 , vsclib =&gt; 1.05E-11 , wsclib =&gt; 1.16E-11 , vgalib =&gt; 1.70E-11 , rgalib =&gt; 1.70E-11 , ac =&gt; 0.00E+00 , act =&gt; 0.00E+00 , hc =&gt; 2.50E-07 , hct =&gt; 2.50E-07 , cmos =&gt; 0.00E+00),</v>
      </c>
    </row>
    <row r="21" spans="3:3" x14ac:dyDescent="0.25">
      <c r="C21" t="str">
        <f>ssxlibx2!A21 &amp; " =&gt;( ssxlib =&gt; " &amp; TEXT(ssxlibx2!Q21*um*um,"0.00E+00") &amp; ", sxlib =&gt;  "  &amp; TEXT(sxlibx2!Q21*um*um,"0.00E+00") &amp; " , vxlib =&gt; " &amp; TEXT(vxlibx2!Q21*um*um,"0.00E+00")&amp; " , vsclib =&gt; " &amp; TEXT(vsclibx2!Q21*um*um, "0.00E+00") &amp; " , wsclib =&gt; " &amp; TEXT(wsclibx2!Q21*um*um, "0.00E+00") &amp; " , vgalib =&gt; " &amp; TEXT(vgalibx2!Q21*um*um, "0.00E+00") &amp; " , rgalib =&gt; " &amp; TEXT(rgalibx2!Q21*um*um, "0.00E+00") &amp; " , ac =&gt; " &amp; TEXT(ac!Q21*mm*mm, "0.00E+00") &amp; " , act =&gt; " &amp; TEXT(act!Q21*mm*mm, "0.00E+00") &amp; " , hc =&gt; " &amp; TEXT(hc!Q21*mm*mm, "0.00E+00") &amp; " , hct =&gt; " &amp; TEXT(hct!Q21*mm*mm, "0.00E+00") &amp; " , cmos =&gt; " &amp; TEXT(cmos!Q21*mm*mm,"0.00E+00")&amp;"),"</f>
        <v>nor3 =&gt;( ssxlib =&gt; 1.51E-11, sxlib =&gt;  1.51E-11 , vxlib =&gt; 2.12E-11 , vsclib =&gt; 1.92E-11 , wsclib =&gt; 2.13E-11 , vgalib =&gt; 2.56E-11 , rgalib =&gt; 2.56E-11 , ac =&gt; 0.00E+00 , act =&gt; 0.00E+00 , hc =&gt; 3.33E-07 , hct =&gt; 3.33E-07 , cmos =&gt; 0.00E+00),</v>
      </c>
    </row>
    <row r="22" spans="3:3" x14ac:dyDescent="0.25">
      <c r="C22" t="str">
        <f>ssxlibx2!A22 &amp; " =&gt;( ssxlib =&gt; " &amp; TEXT(ssxlibx2!Q22*um*um,"0.00E+00") &amp; ", sxlib =&gt;  "  &amp; TEXT(sxlibx2!Q22*um*um,"0.00E+00") &amp; " , vxlib =&gt; " &amp; TEXT(vxlibx2!Q22*um*um,"0.00E+00")&amp; " , vsclib =&gt; " &amp; TEXT(vsclibx2!Q22*um*um, "0.00E+00") &amp; " , wsclib =&gt; " &amp; TEXT(wsclibx2!Q22*um*um, "0.00E+00") &amp; " , vgalib =&gt; " &amp; TEXT(vgalibx2!Q22*um*um, "0.00E+00") &amp; " , rgalib =&gt; " &amp; TEXT(rgalibx2!Q22*um*um, "0.00E+00") &amp; " , ac =&gt; " &amp; TEXT(ac!Q22*mm*mm, "0.00E+00") &amp; " , act =&gt; " &amp; TEXT(act!Q22*mm*mm, "0.00E+00") &amp; " , hc =&gt; " &amp; TEXT(hc!Q22*mm*mm, "0.00E+00") &amp; " , hct =&gt; " &amp; TEXT(hct!Q22*mm*mm, "0.00E+00") &amp; " , cmos =&gt; " &amp; TEXT(cmos!Q22*mm*mm,"0.00E+00")&amp;"),"</f>
        <v>nor4 =&gt;( ssxlib =&gt; 1.82E-11, sxlib =&gt;  1.82E-11 , vxlib =&gt; 2.72E-11 , vsclib =&gt; 2.44E-11 , wsclib =&gt; 2.71E-11 , vgalib =&gt; 0.00E+00 , rgalib =&gt; 0.00E+00 , ac =&gt; 0.00E+00 , act =&gt; 0.00E+00 , hc =&gt; 5.00E-07 , hct =&gt; 5.00E-07 , cmos =&gt; 0.00E+00),</v>
      </c>
    </row>
    <row r="23" spans="3:3" x14ac:dyDescent="0.25">
      <c r="C23" t="str">
        <f>ssxlibx2!A23 &amp; " =&gt;( ssxlib =&gt; " &amp; TEXT(ssxlibx2!Q23*um*um,"0.00E+00") &amp; ", sxlib =&gt;  "  &amp; TEXT(sxlibx2!Q23*um*um,"0.00E+00") &amp; " , vxlib =&gt; " &amp; TEXT(vxlibx2!Q23*um*um,"0.00E+00")&amp; " , vsclib =&gt; " &amp; TEXT(vsclibx2!Q23*um*um, "0.00E+00") &amp; " , wsclib =&gt; " &amp; TEXT(wsclibx2!Q23*um*um, "0.00E+00") &amp; " , vgalib =&gt; " &amp; TEXT(vgalibx2!Q23*um*um, "0.00E+00") &amp; " , rgalib =&gt; " &amp; TEXT(rgalibx2!Q23*um*um, "0.00E+00") &amp; " , ac =&gt; " &amp; TEXT(ac!Q23*mm*mm, "0.00E+00") &amp; " , act =&gt; " &amp; TEXT(act!Q23*mm*mm, "0.00E+00") &amp; " , hc =&gt; " &amp; TEXT(hc!Q23*mm*mm, "0.00E+00") &amp; " , hct =&gt; " &amp; TEXT(hct!Q23*mm*mm, "0.00E+00") &amp; " , cmos =&gt; " &amp; TEXT(cmos!Q23*mm*mm,"0.00E+00")&amp;"),"</f>
        <v>xor2 =&gt;( ssxlib =&gt; 2.72E-11, sxlib =&gt;  2.72E-11 , vxlib =&gt; 2.12E-11 , vsclib =&gt; 2.44E-11 , wsclib =&gt; 2.71E-11 , vgalib =&gt; 2.56E-11 , rgalib =&gt; 2.56E-11 , ac =&gt; 0.00E+00 , act =&gt; 0.00E+00 , hc =&gt; 2.50E-07 , hct =&gt; 2.50E-07 , cmos =&gt; 0.00E+00),</v>
      </c>
    </row>
    <row r="24" spans="3:3" x14ac:dyDescent="0.25">
      <c r="C24" t="str">
        <f>ssxlibx2!A24 &amp; " =&gt;( ssxlib =&gt; " &amp; TEXT(ssxlibx2!Q24*um*um,"0.00E+00") &amp; ", sxlib =&gt;  "  &amp; TEXT(sxlibx2!Q24*um*um,"0.00E+00") &amp; " , vxlib =&gt; " &amp; TEXT(vxlibx2!Q24*um*um,"0.00E+00")&amp; " , vsclib =&gt; " &amp; TEXT(vsclibx2!Q24*um*um, "0.00E+00") &amp; " , wsclib =&gt; " &amp; TEXT(wsclibx2!Q24*um*um, "0.00E+00") &amp; " , vgalib =&gt; " &amp; TEXT(vgalibx2!Q24*um*um, "0.00E+00") &amp; " , rgalib =&gt; " &amp; TEXT(rgalibx2!Q24*um*um, "0.00E+00") &amp; " , ac =&gt; " &amp; TEXT(ac!Q24*mm*mm, "0.00E+00") &amp; " , act =&gt; " &amp; TEXT(act!Q24*mm*mm, "0.00E+00") &amp; " , hc =&gt; " &amp; TEXT(hc!Q24*mm*mm, "0.00E+00") &amp; " , hct =&gt; " &amp; TEXT(hct!Q24*mm*mm, "0.00E+00") &amp; " , cmos =&gt; " &amp; TEXT(cmos!Q24*mm*mm,"0.00E+00")&amp;"),"</f>
        <v>xnor2 =&gt;( ssxlib =&gt; 2.72E-11, sxlib =&gt;  2.72E-11 , vxlib =&gt; 2.12E-11 , vsclib =&gt; 2.27E-11 , wsclib =&gt; 2.52E-11 , vgalib =&gt; 2.56E-11 , rgalib =&gt; 2.56E-11 , ac =&gt; 0.00E+00 , act =&gt; 0.00E+00 , hc =&gt; 2.50E-07 , hct =&gt; 2.50E-07 , cmos =&gt; 0.00E+00),</v>
      </c>
    </row>
    <row r="25" spans="3:3" x14ac:dyDescent="0.25">
      <c r="C25" t="str">
        <f>ssxlibx2!A25 &amp; " =&gt;( ssxlib =&gt; " &amp; TEXT(ssxlibx2!Q25*um*um,"0.00E+00") &amp; ", sxlib =&gt;  "  &amp; TEXT(sxlibx2!Q25*um*um,"0.00E+00") &amp; " , vxlib =&gt; " &amp; TEXT(vxlibx2!Q25*um*um,"0.00E+00")&amp; " , vsclib =&gt; " &amp; TEXT(vsclibx2!Q25*um*um, "0.00E+00") &amp; " , wsclib =&gt; " &amp; TEXT(wsclibx2!Q25*um*um, "0.00E+00") &amp; " , vgalib =&gt; " &amp; TEXT(vgalibx2!Q25*um*um, "0.00E+00") &amp; " , rgalib =&gt; " &amp; TEXT(rgalibx2!Q25*um*um, "0.00E+00") &amp; " , ac =&gt; " &amp; TEXT(ac!Q25*mm*mm, "0.00E+00") &amp; " , act =&gt; " &amp; TEXT(act!Q25*mm*mm, "0.00E+00") &amp; " , hc =&gt; " &amp; TEXT(hc!Q25*mm*mm, "0.00E+00") &amp; " , hct =&gt; " &amp; TEXT(hct!Q25*mm*mm, "0.00E+00") &amp; " , cmos =&gt; " &amp; TEXT(cmos!Q25*mm*mm,"0.00E+00")&amp;"),"</f>
        <v>mux2 =&gt;( ssxlib =&gt; 2.72E-11, sxlib =&gt;  2.72E-11 , vxlib =&gt; 0.00E+00 , vsclib =&gt; 0.00E+00 , wsclib =&gt; 1.55E-11 , vgalib =&gt; 0.00E+00 , rgalib =&gt; 0.00E+00 , ac =&gt; 0.00E+00 , act =&gt; 0.00E+00 , hc =&gt; 2.50E-07 , hct =&gt; 2.50E-07 , cmos =&gt; 0.00E+00),</v>
      </c>
    </row>
    <row r="26" spans="3:3" x14ac:dyDescent="0.25">
      <c r="C26" t="str">
        <f>ssxlibx2!A26 &amp; " =&gt;( ssxlib =&gt; " &amp; TEXT(ssxlibx2!Q26*um*um,"0.00E+00") &amp; ", sxlib =&gt;  "  &amp; TEXT(sxlibx2!Q26*um*um,"0.00E+00") &amp; " , vxlib =&gt; " &amp; TEXT(vxlibx2!Q26*um*um,"0.00E+00")&amp; " , vsclib =&gt; " &amp; TEXT(vsclibx2!Q26*um*um, "0.00E+00") &amp; " , wsclib =&gt; " &amp; TEXT(wsclibx2!Q26*um*um, "0.00E+00") &amp; " , vgalib =&gt; " &amp; TEXT(vgalibx2!Q26*um*um, "0.00E+00") &amp; " , rgalib =&gt; " &amp; TEXT(rgalibx2!Q26*um*um, "0.00E+00") &amp; " , ac =&gt; " &amp; TEXT(ac!Q26*mm*mm, "0.00E+00") &amp; " , act =&gt; " &amp; TEXT(act!Q26*mm*mm, "0.00E+00") &amp; " , hc =&gt; " &amp; TEXT(hc!Q26*mm*mm, "0.00E+00") &amp; " , hct =&gt; " &amp; TEXT(hct!Q26*mm*mm, "0.00E+00") &amp; " , cmos =&gt; " &amp; TEXT(cmos!Q26*mm*mm,"0.00E+00")&amp;"),"</f>
        <v>mux4 =&gt;( ssxlib =&gt; 0.00E+00, sxlib =&gt;  0.00E+00 , vxlib =&gt; 0.00E+00 , vsclib =&gt; 0.00E+00 , wsclib =&gt; 0.00E+00 , vgalib =&gt; 0.00E+00 , rgalib =&gt; 0.00E+00 , ac =&gt; 0.00E+00 , act =&gt; 0.00E+00 , hc =&gt; 5.00E-07 , hct =&gt; 5.00E-07 , cmos =&gt; 0.00E+00),</v>
      </c>
    </row>
    <row r="27" spans="3:3" x14ac:dyDescent="0.25">
      <c r="C27" t="str">
        <f>ssxlibx2!A27 &amp; " =&gt;( ssxlib =&gt; " &amp; TEXT(ssxlibx2!Q27*um*um,"0.00E+00") &amp; ", sxlib =&gt;  "  &amp; TEXT(sxlibx2!Q27*um*um,"0.00E+00") &amp; " , vxlib =&gt; " &amp; TEXT(vxlibx2!Q27*um*um,"0.00E+00")&amp; " , vsclib =&gt; " &amp; TEXT(vsclibx2!Q27*um*um, "0.00E+00") &amp; " , wsclib =&gt; " &amp; TEXT(wsclibx2!Q27*um*um, "0.00E+00") &amp; " , vgalib =&gt; " &amp; TEXT(vgalibx2!Q27*um*um, "0.00E+00") &amp; " , rgalib =&gt; " &amp; TEXT(rgalibx2!Q27*um*um, "0.00E+00") &amp; " , ac =&gt; " &amp; TEXT(ac!Q27*mm*mm, "0.00E+00") &amp; " , act =&gt; " &amp; TEXT(act!Q27*mm*mm, "0.00E+00") &amp; " , hc =&gt; " &amp; TEXT(hc!Q27*mm*mm, "0.00E+00") &amp; " , hct =&gt; " &amp; TEXT(hct!Q27*mm*mm, "0.00E+00") &amp; " , cmos =&gt; " &amp; TEXT(cmos!Q27*mm*mm,"0.00E+00")&amp;"),"</f>
        <v>num163 =&gt;( ssxlib =&gt; 0.00E+00, sxlib =&gt;  0.00E+00 , vxlib =&gt; 0.00E+00 , vsclib =&gt; 0.00E+00 , wsclib =&gt; 0.00E+00 , vgalib =&gt; 0.00E+00 , rgalib =&gt; 0.00E+00 , ac =&gt; 0.00E+00 , act =&gt; 0.00E+00 , hc =&gt; 1.00E-06 , hct =&gt; 1.00E-06 , cmos =&gt; 0.00E+00),</v>
      </c>
    </row>
    <row r="28" spans="3:3" x14ac:dyDescent="0.25">
      <c r="C28" t="str">
        <f>ssxlibx2!A28 &amp; " =&gt;( ssxlib =&gt; " &amp; TEXT(ssxlibx2!Q28*um*um,"0.00E+00") &amp; ", sxlib =&gt;  "  &amp; TEXT(sxlibx2!Q28*um*um,"0.00E+00") &amp; " , vxlib =&gt; " &amp; TEXT(vxlibx2!Q28*um*um,"0.00E+00")&amp; " , vsclib =&gt; " &amp; TEXT(vsclibx2!Q28*um*um, "0.00E+00") &amp; " , wsclib =&gt; " &amp; TEXT(wsclibx2!Q28*um*um, "0.00E+00") &amp; " , vgalib =&gt; " &amp; TEXT(vgalibx2!Q28*um*um, "0.00E+00") &amp; " , rgalib =&gt; " &amp; TEXT(rgalibx2!Q28*um*um, "0.00E+00") &amp; " , ac =&gt; " &amp; TEXT(ac!Q28*mm*mm, "0.00E+00") &amp; " , act =&gt; " &amp; TEXT(act!Q28*mm*mm, "0.00E+00") &amp; " , hc =&gt; " &amp; TEXT(hc!Q28*mm*mm, "0.00E+00") &amp; " , hct =&gt; " &amp; TEXT(hct!Q28*mm*mm, "0.00E+00") &amp; " , cmos =&gt; " &amp; TEXT(cmos!Q28*mm*mm,"0.00E+00")&amp;"),"</f>
        <v>dff_rising_edge =&gt;( ssxlib =&gt; 0.00E+00, sxlib =&gt;  0.00E+00 , vxlib =&gt; 0.00E+00 , vsclib =&gt; 4.36E-11 , wsclib =&gt; 3.48E-11 , vgalib =&gt; 0.00E+00 , rgalib =&gt; 0.00E+00 , ac =&gt; 0.00E+00 , act =&gt; 0.00E+00 , hc =&gt; 5.00E-07 , hct =&gt; 5.00E-07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E8D-EE9A-4F3B-A6F6-ECFF36D9C647}">
  <dimension ref="A1:Q28"/>
  <sheetViews>
    <sheetView topLeftCell="A6" workbookViewId="0">
      <selection activeCell="A8" sqref="A8:A28"/>
    </sheetView>
  </sheetViews>
  <sheetFormatPr defaultRowHeight="15" x14ac:dyDescent="0.25"/>
  <cols>
    <col min="1" max="1" width="14" customWidth="1"/>
    <col min="4" max="4" width="16.5703125" customWidth="1"/>
    <col min="15" max="15" width="13.7109375" customWidth="1"/>
    <col min="16" max="16" width="18" customWidth="1"/>
    <col min="17" max="17" width="19.140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9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9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0.51</v>
      </c>
      <c r="F10">
        <v>9.8000000000000007</v>
      </c>
      <c r="G10">
        <v>5</v>
      </c>
      <c r="H10">
        <v>44</v>
      </c>
      <c r="I10">
        <v>2.27</v>
      </c>
      <c r="J10">
        <v>34</v>
      </c>
      <c r="K10">
        <v>1.27</v>
      </c>
      <c r="L10" s="10">
        <f>E10/1.2</f>
        <v>0.42500000000000004</v>
      </c>
      <c r="M10" s="10">
        <f>F10/(1.2*1.2)</f>
        <v>6.8055555555555562</v>
      </c>
      <c r="N10" s="11">
        <f>G10</f>
        <v>5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ref="M11:M28" si="6">F11/(1.2*1.2)</f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ref="Q11:Q28" si="7">O11*P11</f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6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7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6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7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6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7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6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7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6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7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0.81</v>
      </c>
      <c r="F17">
        <v>9.3000000000000007</v>
      </c>
      <c r="G17">
        <v>4.9000000000000004</v>
      </c>
      <c r="H17">
        <v>43</v>
      </c>
      <c r="I17">
        <v>2.27</v>
      </c>
      <c r="J17">
        <v>37</v>
      </c>
      <c r="K17">
        <v>2.04</v>
      </c>
      <c r="L17" s="10">
        <f t="shared" si="0"/>
        <v>0.67500000000000004</v>
      </c>
      <c r="M17" s="10">
        <f t="shared" si="6"/>
        <v>6.4583333333333339</v>
      </c>
      <c r="N17" s="11">
        <f t="shared" si="2"/>
        <v>4.9000000000000004</v>
      </c>
      <c r="O17">
        <f t="shared" si="3"/>
        <v>4.84</v>
      </c>
      <c r="P17">
        <f t="shared" si="4"/>
        <v>1.76</v>
      </c>
      <c r="Q17" s="10">
        <f t="shared" si="7"/>
        <v>8.5183999999999997</v>
      </c>
    </row>
    <row r="18" spans="1:17" x14ac:dyDescent="0.25">
      <c r="A18" s="13" t="s">
        <v>64</v>
      </c>
      <c r="B18">
        <v>2.7</v>
      </c>
      <c r="C18">
        <v>64</v>
      </c>
      <c r="D18">
        <v>3.52</v>
      </c>
      <c r="E18">
        <v>1.1100000000000001</v>
      </c>
      <c r="F18">
        <v>12.3</v>
      </c>
      <c r="G18">
        <v>4.8</v>
      </c>
      <c r="H18">
        <v>48</v>
      </c>
      <c r="I18">
        <v>2.27</v>
      </c>
      <c r="J18">
        <v>46</v>
      </c>
      <c r="K18">
        <v>2.83</v>
      </c>
      <c r="L18" s="10">
        <f t="shared" si="0"/>
        <v>0.92500000000000016</v>
      </c>
      <c r="M18" s="10">
        <f t="shared" si="6"/>
        <v>8.5416666666666679</v>
      </c>
      <c r="N18" s="11">
        <f t="shared" si="2"/>
        <v>4.8</v>
      </c>
      <c r="O18">
        <f t="shared" si="3"/>
        <v>4.84</v>
      </c>
      <c r="P18">
        <f t="shared" si="4"/>
        <v>3.52</v>
      </c>
      <c r="Q18" s="10">
        <f t="shared" si="7"/>
        <v>17.036799999999999</v>
      </c>
    </row>
    <row r="19" spans="1:17" x14ac:dyDescent="0.25">
      <c r="A19" s="13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6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7"/>
        <v>0</v>
      </c>
    </row>
    <row r="20" spans="1:17" x14ac:dyDescent="0.25">
      <c r="A20" s="13" t="s">
        <v>53</v>
      </c>
      <c r="B20">
        <v>2.7</v>
      </c>
      <c r="C20">
        <v>64</v>
      </c>
      <c r="D20">
        <v>3.52</v>
      </c>
      <c r="E20">
        <v>0.81</v>
      </c>
      <c r="F20">
        <v>11.8</v>
      </c>
      <c r="G20">
        <v>7.4</v>
      </c>
      <c r="H20">
        <v>42</v>
      </c>
      <c r="I20">
        <v>2.23</v>
      </c>
      <c r="J20">
        <v>37</v>
      </c>
      <c r="K20">
        <v>1.28</v>
      </c>
      <c r="L20" s="10">
        <f t="shared" si="0"/>
        <v>0.67500000000000004</v>
      </c>
      <c r="M20" s="10">
        <f t="shared" si="6"/>
        <v>8.1944444444444446</v>
      </c>
      <c r="N20" s="11">
        <f t="shared" si="2"/>
        <v>7.4</v>
      </c>
      <c r="O20">
        <f t="shared" si="3"/>
        <v>4.84</v>
      </c>
      <c r="P20">
        <f t="shared" si="4"/>
        <v>3.52</v>
      </c>
      <c r="Q20" s="10">
        <f t="shared" si="7"/>
        <v>17.036799999999999</v>
      </c>
    </row>
    <row r="21" spans="1:17" x14ac:dyDescent="0.25">
      <c r="A21" s="13" t="s">
        <v>54</v>
      </c>
      <c r="B21">
        <v>4</v>
      </c>
      <c r="C21">
        <v>96</v>
      </c>
      <c r="D21">
        <v>5.28</v>
      </c>
      <c r="E21">
        <v>2.0299999999999998</v>
      </c>
      <c r="F21">
        <v>15</v>
      </c>
      <c r="G21">
        <v>7.4</v>
      </c>
      <c r="H21">
        <v>52</v>
      </c>
      <c r="I21">
        <v>3.36</v>
      </c>
      <c r="J21">
        <v>40</v>
      </c>
      <c r="K21">
        <v>1.29</v>
      </c>
      <c r="L21" s="10">
        <f t="shared" si="0"/>
        <v>1.6916666666666667</v>
      </c>
      <c r="M21" s="10">
        <f t="shared" si="6"/>
        <v>10.416666666666668</v>
      </c>
      <c r="N21" s="11">
        <f t="shared" si="2"/>
        <v>7.4</v>
      </c>
      <c r="O21">
        <f t="shared" si="3"/>
        <v>4.84</v>
      </c>
      <c r="P21">
        <f t="shared" si="4"/>
        <v>5.28</v>
      </c>
      <c r="Q21" s="10">
        <f t="shared" si="7"/>
        <v>25.555199999999999</v>
      </c>
    </row>
    <row r="22" spans="1:17" x14ac:dyDescent="0.25">
      <c r="A22" s="13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6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7"/>
        <v>0</v>
      </c>
    </row>
    <row r="23" spans="1:17" x14ac:dyDescent="0.25">
      <c r="A23" s="13" t="s">
        <v>56</v>
      </c>
      <c r="B23">
        <v>4</v>
      </c>
      <c r="C23">
        <v>96</v>
      </c>
      <c r="D23">
        <v>5.28</v>
      </c>
      <c r="E23">
        <v>1.22</v>
      </c>
      <c r="F23">
        <v>28.7</v>
      </c>
      <c r="G23">
        <v>5.3</v>
      </c>
      <c r="H23">
        <v>84</v>
      </c>
      <c r="I23">
        <v>3.63</v>
      </c>
      <c r="J23">
        <v>75</v>
      </c>
      <c r="K23">
        <v>1.85</v>
      </c>
      <c r="L23" s="10">
        <f t="shared" si="0"/>
        <v>1.0166666666666666</v>
      </c>
      <c r="M23" s="10">
        <f t="shared" si="6"/>
        <v>19.930555555555557</v>
      </c>
      <c r="N23" s="11">
        <f t="shared" si="2"/>
        <v>5.3</v>
      </c>
      <c r="O23">
        <f t="shared" si="3"/>
        <v>4.84</v>
      </c>
      <c r="P23">
        <f t="shared" si="4"/>
        <v>5.28</v>
      </c>
      <c r="Q23" s="10">
        <f t="shared" si="7"/>
        <v>25.555199999999999</v>
      </c>
    </row>
    <row r="24" spans="1:17" x14ac:dyDescent="0.25">
      <c r="A24" s="13" t="s">
        <v>57</v>
      </c>
      <c r="B24">
        <v>4</v>
      </c>
      <c r="C24">
        <v>96</v>
      </c>
      <c r="D24">
        <v>5.28</v>
      </c>
      <c r="E24">
        <v>1.32</v>
      </c>
      <c r="F24">
        <v>29.2</v>
      </c>
      <c r="G24">
        <v>5.4</v>
      </c>
      <c r="H24">
        <v>88</v>
      </c>
      <c r="I24">
        <v>3.62</v>
      </c>
      <c r="J24">
        <v>76</v>
      </c>
      <c r="K24">
        <v>1.89</v>
      </c>
      <c r="L24" s="10">
        <f t="shared" si="0"/>
        <v>1.1000000000000001</v>
      </c>
      <c r="M24" s="10">
        <f t="shared" si="6"/>
        <v>20.277777777777779</v>
      </c>
      <c r="N24" s="11">
        <f t="shared" si="2"/>
        <v>5.4</v>
      </c>
      <c r="O24">
        <f t="shared" si="3"/>
        <v>4.84</v>
      </c>
      <c r="P24">
        <f t="shared" si="4"/>
        <v>5.28</v>
      </c>
      <c r="Q24" s="10">
        <f t="shared" si="7"/>
        <v>25.555199999999999</v>
      </c>
    </row>
    <row r="25" spans="1:17" x14ac:dyDescent="0.25">
      <c r="A25" s="13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6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7"/>
        <v>0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6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7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6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7"/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6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7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815-9755-4EA2-9594-76C4C8E69D25}">
  <dimension ref="A1:Q28"/>
  <sheetViews>
    <sheetView workbookViewId="0">
      <selection activeCell="A8" sqref="A8:A28"/>
    </sheetView>
  </sheetViews>
  <sheetFormatPr defaultRowHeight="15" x14ac:dyDescent="0.25"/>
  <cols>
    <col min="1" max="1" width="16.42578125" customWidth="1"/>
    <col min="4" max="4" width="16.85546875" customWidth="1"/>
    <col min="17" max="17" width="19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0.55000000000000004</v>
      </c>
      <c r="F10">
        <v>8.4</v>
      </c>
      <c r="G10">
        <v>5.4</v>
      </c>
      <c r="H10">
        <v>41</v>
      </c>
      <c r="I10">
        <v>2.11</v>
      </c>
      <c r="J10">
        <v>31</v>
      </c>
      <c r="K10">
        <v>1.1399999999999999</v>
      </c>
      <c r="L10" s="10">
        <f>E10/1.2</f>
        <v>0.45833333333333337</v>
      </c>
      <c r="M10" s="10">
        <f>F10/(1.2*1.2)</f>
        <v>5.8333333333333339</v>
      </c>
      <c r="N10" s="11">
        <f>G10</f>
        <v>5.4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si="1"/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si="5"/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1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5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1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5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1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5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1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5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1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5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0.88</v>
      </c>
      <c r="F17">
        <v>10.6</v>
      </c>
      <c r="G17">
        <v>5.2</v>
      </c>
      <c r="H17">
        <v>44</v>
      </c>
      <c r="I17">
        <v>2.11</v>
      </c>
      <c r="J17">
        <v>37</v>
      </c>
      <c r="K17">
        <v>1.84</v>
      </c>
      <c r="L17" s="10">
        <f t="shared" si="0"/>
        <v>0.73333333333333339</v>
      </c>
      <c r="M17" s="10">
        <f t="shared" si="1"/>
        <v>7.3611111111111107</v>
      </c>
      <c r="N17" s="11">
        <f t="shared" si="2"/>
        <v>5.2</v>
      </c>
      <c r="O17">
        <f t="shared" si="3"/>
        <v>4.84</v>
      </c>
      <c r="P17">
        <f t="shared" si="4"/>
        <v>1.76</v>
      </c>
      <c r="Q17" s="10">
        <f t="shared" si="5"/>
        <v>8.5183999999999997</v>
      </c>
    </row>
    <row r="18" spans="1:17" x14ac:dyDescent="0.25">
      <c r="A18" s="13" t="s">
        <v>64</v>
      </c>
      <c r="B18">
        <v>2.7</v>
      </c>
      <c r="C18">
        <v>64</v>
      </c>
      <c r="D18">
        <v>3.52</v>
      </c>
      <c r="E18">
        <v>1.2</v>
      </c>
      <c r="F18">
        <v>13.8</v>
      </c>
      <c r="G18">
        <v>5.2</v>
      </c>
      <c r="H18">
        <v>48</v>
      </c>
      <c r="I18">
        <v>2.12</v>
      </c>
      <c r="J18">
        <v>45</v>
      </c>
      <c r="K18">
        <v>2.54</v>
      </c>
      <c r="L18" s="10">
        <f t="shared" si="0"/>
        <v>1</v>
      </c>
      <c r="M18" s="10">
        <f t="shared" si="1"/>
        <v>9.5833333333333339</v>
      </c>
      <c r="N18" s="11">
        <f t="shared" si="2"/>
        <v>5.2</v>
      </c>
      <c r="O18">
        <f t="shared" si="3"/>
        <v>4.84</v>
      </c>
      <c r="P18">
        <f t="shared" si="4"/>
        <v>3.52</v>
      </c>
      <c r="Q18" s="10">
        <f t="shared" si="5"/>
        <v>17.036799999999999</v>
      </c>
    </row>
    <row r="19" spans="1:17" x14ac:dyDescent="0.25">
      <c r="A19" s="13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1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5"/>
        <v>0</v>
      </c>
    </row>
    <row r="20" spans="1:17" x14ac:dyDescent="0.25">
      <c r="A20" s="13" t="s">
        <v>53</v>
      </c>
      <c r="B20">
        <v>2.7</v>
      </c>
      <c r="C20">
        <v>64</v>
      </c>
      <c r="D20">
        <v>3.52</v>
      </c>
      <c r="E20">
        <v>1.57</v>
      </c>
      <c r="F20">
        <v>19.100000000000001</v>
      </c>
      <c r="G20">
        <v>10.4</v>
      </c>
      <c r="H20">
        <v>52</v>
      </c>
      <c r="I20">
        <v>2.08</v>
      </c>
      <c r="J20">
        <v>29</v>
      </c>
      <c r="K20">
        <v>0.6</v>
      </c>
      <c r="L20" s="10">
        <f t="shared" si="0"/>
        <v>1.3083333333333333</v>
      </c>
      <c r="M20" s="10">
        <f t="shared" si="1"/>
        <v>13.263888888888891</v>
      </c>
      <c r="N20" s="11">
        <f t="shared" si="2"/>
        <v>10.4</v>
      </c>
      <c r="O20">
        <f t="shared" si="3"/>
        <v>4.84</v>
      </c>
      <c r="P20">
        <f t="shared" si="4"/>
        <v>3.52</v>
      </c>
      <c r="Q20" s="10">
        <f t="shared" si="5"/>
        <v>17.036799999999999</v>
      </c>
    </row>
    <row r="21" spans="1:17" x14ac:dyDescent="0.25">
      <c r="A21" s="13" t="s">
        <v>54</v>
      </c>
      <c r="B21">
        <v>4</v>
      </c>
      <c r="C21">
        <v>96</v>
      </c>
      <c r="D21">
        <v>5.28</v>
      </c>
      <c r="E21">
        <v>2.0299999999999998</v>
      </c>
      <c r="F21">
        <v>23.5</v>
      </c>
      <c r="G21">
        <v>10.4</v>
      </c>
      <c r="H21">
        <v>68</v>
      </c>
      <c r="I21">
        <v>3.12</v>
      </c>
      <c r="J21">
        <v>30</v>
      </c>
      <c r="K21">
        <v>0.63</v>
      </c>
      <c r="L21" s="10">
        <f t="shared" si="0"/>
        <v>1.6916666666666667</v>
      </c>
      <c r="M21" s="10">
        <f t="shared" si="1"/>
        <v>16.319444444444446</v>
      </c>
      <c r="N21" s="11">
        <f t="shared" si="2"/>
        <v>10.4</v>
      </c>
      <c r="O21">
        <f t="shared" si="3"/>
        <v>4.84</v>
      </c>
      <c r="P21">
        <f t="shared" si="4"/>
        <v>5.28</v>
      </c>
      <c r="Q21" s="10">
        <f t="shared" si="5"/>
        <v>25.555199999999999</v>
      </c>
    </row>
    <row r="22" spans="1:17" x14ac:dyDescent="0.25">
      <c r="A22" s="13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1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5"/>
        <v>0</v>
      </c>
    </row>
    <row r="23" spans="1:17" x14ac:dyDescent="0.25">
      <c r="A23" s="13" t="s">
        <v>56</v>
      </c>
      <c r="B23">
        <v>4</v>
      </c>
      <c r="C23">
        <v>96</v>
      </c>
      <c r="D23">
        <v>5.28</v>
      </c>
      <c r="E23">
        <v>1.66</v>
      </c>
      <c r="F23">
        <v>31.9</v>
      </c>
      <c r="G23">
        <v>5.7</v>
      </c>
      <c r="H23">
        <v>82</v>
      </c>
      <c r="I23">
        <v>2.82</v>
      </c>
      <c r="J23">
        <v>76</v>
      </c>
      <c r="K23">
        <v>1.67</v>
      </c>
      <c r="L23" s="10">
        <f t="shared" si="0"/>
        <v>1.3833333333333333</v>
      </c>
      <c r="M23" s="10">
        <f t="shared" si="1"/>
        <v>22.152777777777779</v>
      </c>
      <c r="N23" s="11">
        <f t="shared" si="2"/>
        <v>5.7</v>
      </c>
      <c r="O23">
        <f t="shared" si="3"/>
        <v>4.84</v>
      </c>
      <c r="P23">
        <f t="shared" si="4"/>
        <v>5.28</v>
      </c>
      <c r="Q23" s="10">
        <f t="shared" si="5"/>
        <v>25.555199999999999</v>
      </c>
    </row>
    <row r="24" spans="1:17" x14ac:dyDescent="0.25">
      <c r="A24" s="13" t="s">
        <v>57</v>
      </c>
      <c r="B24">
        <v>4</v>
      </c>
      <c r="C24">
        <v>96</v>
      </c>
      <c r="D24">
        <v>5.28</v>
      </c>
      <c r="E24">
        <v>1.66</v>
      </c>
      <c r="F24">
        <v>32.700000000000003</v>
      </c>
      <c r="G24">
        <v>5.7</v>
      </c>
      <c r="H24">
        <v>90</v>
      </c>
      <c r="I24">
        <v>3.36</v>
      </c>
      <c r="J24">
        <v>76</v>
      </c>
      <c r="K24">
        <v>1.53</v>
      </c>
      <c r="L24" s="10">
        <f t="shared" si="0"/>
        <v>1.3833333333333333</v>
      </c>
      <c r="M24" s="10">
        <f t="shared" si="1"/>
        <v>22.708333333333336</v>
      </c>
      <c r="N24" s="11">
        <f t="shared" si="2"/>
        <v>5.7</v>
      </c>
      <c r="O24">
        <f t="shared" si="3"/>
        <v>4.84</v>
      </c>
      <c r="P24">
        <f t="shared" si="4"/>
        <v>5.28</v>
      </c>
      <c r="Q24" s="10">
        <f t="shared" si="5"/>
        <v>25.555199999999999</v>
      </c>
    </row>
    <row r="25" spans="1:17" x14ac:dyDescent="0.25">
      <c r="A25" s="13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1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1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08D7-F942-4778-BD1F-B00B32A28B6E}">
  <dimension ref="A1:Q28"/>
  <sheetViews>
    <sheetView topLeftCell="F4" workbookViewId="0">
      <selection activeCell="D2" sqref="D2"/>
    </sheetView>
  </sheetViews>
  <sheetFormatPr defaultRowHeight="15" x14ac:dyDescent="0.25"/>
  <cols>
    <col min="1" max="1" width="16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2</v>
      </c>
      <c r="M8" s="10">
        <v>21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64</v>
      </c>
      <c r="L18" s="10">
        <v>2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52</v>
      </c>
      <c r="L19" s="10">
        <v>2</v>
      </c>
      <c r="M19" s="10">
        <v>40</v>
      </c>
      <c r="N19" s="10">
        <v>4.5</v>
      </c>
      <c r="Q19" s="10">
        <v>0</v>
      </c>
    </row>
    <row r="20" spans="1:17" x14ac:dyDescent="0.25">
      <c r="A20" s="13" t="s">
        <v>53</v>
      </c>
      <c r="L20" s="10">
        <v>2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54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55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56</v>
      </c>
      <c r="L23" s="10">
        <v>2</v>
      </c>
      <c r="M23" s="10">
        <v>35</v>
      </c>
      <c r="N23" s="10">
        <v>4.5</v>
      </c>
      <c r="Q23" s="10">
        <v>0</v>
      </c>
    </row>
    <row r="24" spans="1:17" x14ac:dyDescent="0.25">
      <c r="A24" s="13" t="s">
        <v>57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58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59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60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61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F2B-832D-4300-97D5-DDEB6D07CF40}">
  <dimension ref="A1:Q28"/>
  <sheetViews>
    <sheetView topLeftCell="A19" workbookViewId="0">
      <selection activeCell="Q7" sqref="Q7"/>
    </sheetView>
  </sheetViews>
  <sheetFormatPr defaultRowHeight="15" x14ac:dyDescent="0.25"/>
  <cols>
    <col min="1" max="1" width="17.5703125" customWidth="1"/>
    <col min="17" max="17" width="16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24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4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64</v>
      </c>
      <c r="L18" s="10">
        <v>4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52</v>
      </c>
      <c r="L19" s="10">
        <v>4</v>
      </c>
      <c r="M19" s="10">
        <v>33</v>
      </c>
      <c r="N19" s="10">
        <v>3.8</v>
      </c>
      <c r="Q19" s="10">
        <v>0</v>
      </c>
    </row>
    <row r="20" spans="1:17" x14ac:dyDescent="0.25">
      <c r="A20" s="13" t="s">
        <v>53</v>
      </c>
      <c r="L20" s="10">
        <v>4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54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55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56</v>
      </c>
      <c r="L23" s="10">
        <v>2</v>
      </c>
      <c r="M23" s="10">
        <v>30</v>
      </c>
      <c r="N23" s="10">
        <v>5</v>
      </c>
      <c r="Q23" s="10">
        <v>0</v>
      </c>
    </row>
    <row r="24" spans="1:17" x14ac:dyDescent="0.25">
      <c r="A24" s="13" t="s">
        <v>57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58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59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60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61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900-F695-4C83-85AF-B7B87EDD7FCF}">
  <dimension ref="A1:Q28"/>
  <sheetViews>
    <sheetView topLeftCell="A7" workbookViewId="0">
      <selection activeCell="Q8" sqref="Q8:Q28"/>
    </sheetView>
  </sheetViews>
  <sheetFormatPr defaultRowHeight="15" x14ac:dyDescent="0.25"/>
  <cols>
    <col min="1" max="1" width="17.85546875" customWidth="1"/>
    <col min="17" max="17" width="15.42578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4</v>
      </c>
      <c r="M8" s="10">
        <v>34</v>
      </c>
      <c r="N8" s="10">
        <v>10</v>
      </c>
      <c r="Q8" s="10">
        <f>1/6</f>
        <v>0.16666666666666666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21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10</v>
      </c>
      <c r="N11" s="10">
        <v>3.5</v>
      </c>
      <c r="Q11" s="10">
        <f>1/4</f>
        <v>0.25</v>
      </c>
    </row>
    <row r="12" spans="1:17" x14ac:dyDescent="0.25">
      <c r="A12" s="13" t="s">
        <v>46</v>
      </c>
      <c r="L12" s="10">
        <v>0</v>
      </c>
      <c r="M12" s="10">
        <v>18</v>
      </c>
      <c r="N12" s="10">
        <v>3.5</v>
      </c>
      <c r="Q12" s="10">
        <f>1/3</f>
        <v>0.33333333333333331</v>
      </c>
    </row>
    <row r="13" spans="1:17" x14ac:dyDescent="0.25">
      <c r="A13" s="13" t="s">
        <v>47</v>
      </c>
      <c r="L13" s="10">
        <v>0</v>
      </c>
      <c r="M13" s="10">
        <v>15</v>
      </c>
      <c r="N13" s="10">
        <v>3.5</v>
      </c>
      <c r="Q13" s="10">
        <f>1/2</f>
        <v>0.5</v>
      </c>
    </row>
    <row r="14" spans="1:17" x14ac:dyDescent="0.25">
      <c r="A14" s="13" t="s">
        <v>48</v>
      </c>
      <c r="L14" s="10">
        <v>2</v>
      </c>
      <c r="M14" s="10">
        <v>16</v>
      </c>
      <c r="N14" s="10">
        <v>3.5</v>
      </c>
      <c r="Q14" s="10">
        <f t="shared" ref="Q14:Q19" si="0">1/4</f>
        <v>0.25</v>
      </c>
    </row>
    <row r="15" spans="1:17" x14ac:dyDescent="0.25">
      <c r="A15" s="13" t="s">
        <v>49</v>
      </c>
      <c r="L15" s="10">
        <v>0</v>
      </c>
      <c r="M15" s="10">
        <v>28</v>
      </c>
      <c r="N15" s="10">
        <v>3.5</v>
      </c>
      <c r="Q15" s="10">
        <f t="shared" ref="Q15:Q19" si="1">1/3</f>
        <v>0.33333333333333331</v>
      </c>
    </row>
    <row r="16" spans="1:17" x14ac:dyDescent="0.25">
      <c r="A16" s="13" t="s">
        <v>50</v>
      </c>
      <c r="L16" s="10">
        <v>0</v>
      </c>
      <c r="M16" s="10">
        <v>15</v>
      </c>
      <c r="N16" s="10">
        <v>3.5</v>
      </c>
      <c r="Q16" s="10">
        <f t="shared" ref="Q16:Q19" si="2">1/2</f>
        <v>0.5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f t="shared" ref="Q17:Q19" si="3">1/4</f>
        <v>0.25</v>
      </c>
    </row>
    <row r="18" spans="1:17" x14ac:dyDescent="0.25">
      <c r="A18" s="13" t="s">
        <v>64</v>
      </c>
      <c r="L18" s="10">
        <v>0</v>
      </c>
      <c r="M18" s="10">
        <v>12</v>
      </c>
      <c r="N18" s="10">
        <v>3.5</v>
      </c>
      <c r="Q18" s="10">
        <f t="shared" ref="Q18:Q19" si="4">1/3</f>
        <v>0.33333333333333331</v>
      </c>
    </row>
    <row r="19" spans="1:17" x14ac:dyDescent="0.25">
      <c r="A19" s="13" t="s">
        <v>52</v>
      </c>
      <c r="L19" s="10">
        <v>0</v>
      </c>
      <c r="M19" s="10">
        <v>22</v>
      </c>
      <c r="N19" s="10">
        <v>3.5</v>
      </c>
      <c r="Q19" s="10">
        <f t="shared" ref="Q19" si="5">1/2</f>
        <v>0.5</v>
      </c>
    </row>
    <row r="20" spans="1:17" x14ac:dyDescent="0.25">
      <c r="A20" s="13" t="s">
        <v>53</v>
      </c>
      <c r="L20" s="10">
        <v>0</v>
      </c>
      <c r="M20" s="10">
        <v>22</v>
      </c>
      <c r="N20" s="10">
        <v>3.5</v>
      </c>
      <c r="Q20" s="10">
        <f>1/4</f>
        <v>0.25</v>
      </c>
    </row>
    <row r="21" spans="1:17" x14ac:dyDescent="0.25">
      <c r="A21" s="13" t="s">
        <v>54</v>
      </c>
      <c r="L21" s="10">
        <v>0</v>
      </c>
      <c r="M21" s="10">
        <v>0</v>
      </c>
      <c r="N21" s="10">
        <v>0</v>
      </c>
      <c r="Q21" s="10">
        <f>1/3</f>
        <v>0.33333333333333331</v>
      </c>
    </row>
    <row r="22" spans="1:17" x14ac:dyDescent="0.25">
      <c r="A22" s="13" t="s">
        <v>55</v>
      </c>
      <c r="L22" s="10">
        <v>0</v>
      </c>
      <c r="M22" s="10">
        <v>0</v>
      </c>
      <c r="N22" s="10">
        <v>0</v>
      </c>
      <c r="Q22" s="10">
        <f>1/2</f>
        <v>0.5</v>
      </c>
    </row>
    <row r="23" spans="1:17" x14ac:dyDescent="0.25">
      <c r="A23" s="13" t="s">
        <v>56</v>
      </c>
      <c r="L23" s="10">
        <v>0</v>
      </c>
      <c r="M23" s="10">
        <v>30</v>
      </c>
      <c r="N23" s="10">
        <v>3.5</v>
      </c>
      <c r="Q23" s="10">
        <v>0.25</v>
      </c>
    </row>
    <row r="24" spans="1:17" x14ac:dyDescent="0.25">
      <c r="A24" s="13" t="s">
        <v>57</v>
      </c>
      <c r="L24" s="10">
        <v>0</v>
      </c>
      <c r="M24" s="10">
        <v>0</v>
      </c>
      <c r="N24" s="10">
        <v>0</v>
      </c>
      <c r="Q24" s="10">
        <v>0.25</v>
      </c>
    </row>
    <row r="25" spans="1:17" x14ac:dyDescent="0.25">
      <c r="A25" s="13" t="s">
        <v>58</v>
      </c>
      <c r="L25" s="10">
        <v>0</v>
      </c>
      <c r="M25" s="10">
        <v>70</v>
      </c>
      <c r="N25" s="10">
        <v>3.5</v>
      </c>
      <c r="Q25" s="10">
        <f>1/4</f>
        <v>0.25</v>
      </c>
    </row>
    <row r="26" spans="1:17" x14ac:dyDescent="0.25">
      <c r="A26" s="13" t="s">
        <v>59</v>
      </c>
      <c r="L26" s="10">
        <v>8</v>
      </c>
      <c r="M26" s="10">
        <v>40</v>
      </c>
      <c r="N26" s="10">
        <v>3.5</v>
      </c>
      <c r="Q26" s="10">
        <f>1/2</f>
        <v>0.5</v>
      </c>
    </row>
    <row r="27" spans="1:17" x14ac:dyDescent="0.25">
      <c r="A27" s="13" t="s">
        <v>60</v>
      </c>
      <c r="L27" s="10">
        <v>8</v>
      </c>
      <c r="M27" s="10">
        <v>60</v>
      </c>
      <c r="N27" s="10">
        <v>3.5</v>
      </c>
      <c r="Q27" s="10">
        <v>1</v>
      </c>
    </row>
    <row r="28" spans="1:17" x14ac:dyDescent="0.25">
      <c r="A28" s="13" t="s">
        <v>61</v>
      </c>
      <c r="L28" s="10">
        <v>0</v>
      </c>
      <c r="M28" s="10">
        <v>24</v>
      </c>
      <c r="N28" s="10">
        <v>3.5</v>
      </c>
      <c r="Q28" s="10">
        <f>1/2</f>
        <v>0.5</v>
      </c>
    </row>
  </sheetData>
  <mergeCells count="1">
    <mergeCell ref="L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FCF2-1EFF-46E6-81A7-08A9A539DC92}">
  <dimension ref="A1:Q28"/>
  <sheetViews>
    <sheetView topLeftCell="A8" workbookViewId="0">
      <selection activeCell="Q8" sqref="Q8:Q28"/>
    </sheetView>
  </sheetViews>
  <sheetFormatPr defaultRowHeight="15" x14ac:dyDescent="0.25"/>
  <cols>
    <col min="1" max="1" width="17.7109375" customWidth="1"/>
    <col min="17" max="17" width="14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35</v>
      </c>
      <c r="N8" s="10">
        <v>3.5</v>
      </c>
      <c r="Q8" s="10">
        <f>1/6</f>
        <v>0.16666666666666666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0</v>
      </c>
      <c r="M10" s="10">
        <v>24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0</v>
      </c>
      <c r="M11" s="10">
        <v>20</v>
      </c>
      <c r="N11" s="10">
        <v>3.5</v>
      </c>
      <c r="Q11" s="10">
        <f>1/4</f>
        <v>0.25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f>1/3</f>
        <v>0.33333333333333331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f>1/2</f>
        <v>0.5</v>
      </c>
    </row>
    <row r="14" spans="1:17" x14ac:dyDescent="0.25">
      <c r="A14" s="13" t="s">
        <v>48</v>
      </c>
      <c r="L14" s="10">
        <v>0</v>
      </c>
      <c r="M14" s="10">
        <v>28</v>
      </c>
      <c r="N14" s="10">
        <v>3.5</v>
      </c>
      <c r="Q14" s="10">
        <f t="shared" ref="Q14:Q19" si="0">1/4</f>
        <v>0.25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f t="shared" ref="Q15:Q19" si="1">1/3</f>
        <v>0.33333333333333331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f t="shared" ref="Q16:Q19" si="2">1/2</f>
        <v>0.5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f t="shared" ref="Q17:Q19" si="3">1/4</f>
        <v>0.25</v>
      </c>
    </row>
    <row r="18" spans="1:17" x14ac:dyDescent="0.25">
      <c r="A18" s="13" t="s">
        <v>64</v>
      </c>
      <c r="L18" s="10">
        <v>0</v>
      </c>
      <c r="M18" s="10">
        <v>14</v>
      </c>
      <c r="N18" s="10">
        <v>3.5</v>
      </c>
      <c r="Q18" s="10">
        <f t="shared" ref="Q18:Q19" si="4">1/3</f>
        <v>0.33333333333333331</v>
      </c>
    </row>
    <row r="19" spans="1:17" x14ac:dyDescent="0.25">
      <c r="A19" s="13" t="s">
        <v>52</v>
      </c>
      <c r="L19" s="10">
        <v>0</v>
      </c>
      <c r="M19" s="10">
        <v>17</v>
      </c>
      <c r="N19" s="10">
        <v>3.5</v>
      </c>
      <c r="Q19" s="10">
        <f t="shared" ref="Q19" si="5">1/2</f>
        <v>0.5</v>
      </c>
    </row>
    <row r="20" spans="1:17" x14ac:dyDescent="0.25">
      <c r="A20" s="13" t="s">
        <v>53</v>
      </c>
      <c r="L20" s="10">
        <v>0</v>
      </c>
      <c r="M20" s="10">
        <v>24</v>
      </c>
      <c r="N20" s="10">
        <v>3.5</v>
      </c>
      <c r="Q20" s="10">
        <f>1/4</f>
        <v>0.25</v>
      </c>
    </row>
    <row r="21" spans="1:17" x14ac:dyDescent="0.25">
      <c r="A21" s="13" t="s">
        <v>54</v>
      </c>
      <c r="L21" s="10">
        <v>0</v>
      </c>
      <c r="M21" s="10">
        <v>0</v>
      </c>
      <c r="N21" s="10">
        <v>0</v>
      </c>
      <c r="Q21" s="10">
        <f>1/3</f>
        <v>0.33333333333333331</v>
      </c>
    </row>
    <row r="22" spans="1:17" x14ac:dyDescent="0.25">
      <c r="A22" s="13" t="s">
        <v>55</v>
      </c>
      <c r="L22" s="10">
        <v>0</v>
      </c>
      <c r="M22" s="10">
        <v>0</v>
      </c>
      <c r="N22" s="10">
        <v>0</v>
      </c>
      <c r="Q22" s="10">
        <f>1/2</f>
        <v>0.5</v>
      </c>
    </row>
    <row r="23" spans="1:17" x14ac:dyDescent="0.25">
      <c r="A23" s="13" t="s">
        <v>56</v>
      </c>
      <c r="L23" s="10">
        <v>0</v>
      </c>
      <c r="M23" s="10">
        <v>30</v>
      </c>
      <c r="N23" s="10">
        <v>3.5</v>
      </c>
      <c r="Q23" s="10">
        <v>0.25</v>
      </c>
    </row>
    <row r="24" spans="1:17" x14ac:dyDescent="0.25">
      <c r="A24" s="13" t="s">
        <v>57</v>
      </c>
      <c r="L24" s="10">
        <v>0</v>
      </c>
      <c r="M24" s="10">
        <v>0</v>
      </c>
      <c r="N24" s="10">
        <v>0</v>
      </c>
      <c r="Q24" s="10">
        <v>0.25</v>
      </c>
    </row>
    <row r="25" spans="1:17" x14ac:dyDescent="0.25">
      <c r="A25" s="13" t="s">
        <v>58</v>
      </c>
      <c r="L25" s="10">
        <v>0</v>
      </c>
      <c r="M25" s="10">
        <v>70</v>
      </c>
      <c r="N25" s="10">
        <v>3.5</v>
      </c>
      <c r="Q25" s="10">
        <f>1/4</f>
        <v>0.25</v>
      </c>
    </row>
    <row r="26" spans="1:17" x14ac:dyDescent="0.25">
      <c r="A26" s="13" t="s">
        <v>59</v>
      </c>
      <c r="L26" s="10">
        <v>0</v>
      </c>
      <c r="M26" s="10">
        <v>30</v>
      </c>
      <c r="N26" s="10">
        <v>3.5</v>
      </c>
      <c r="Q26" s="10">
        <f>1/2</f>
        <v>0.5</v>
      </c>
    </row>
    <row r="27" spans="1:17" x14ac:dyDescent="0.25">
      <c r="A27" s="13" t="s">
        <v>60</v>
      </c>
      <c r="L27" s="10">
        <v>0</v>
      </c>
      <c r="M27" s="10">
        <v>0</v>
      </c>
      <c r="N27" s="10">
        <v>0</v>
      </c>
      <c r="Q27" s="10">
        <v>1</v>
      </c>
    </row>
    <row r="28" spans="1:17" x14ac:dyDescent="0.25">
      <c r="A28" s="13" t="s">
        <v>61</v>
      </c>
      <c r="L28" s="10">
        <v>0</v>
      </c>
      <c r="M28" s="10">
        <v>24</v>
      </c>
      <c r="N28" s="10">
        <v>3.5</v>
      </c>
      <c r="Q28" s="10">
        <f>1/2</f>
        <v>0.5</v>
      </c>
    </row>
  </sheetData>
  <mergeCells count="1">
    <mergeCell ref="L6:N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990-16FC-4DA4-A64E-185EE2DC6D83}">
  <dimension ref="A1:Q28"/>
  <sheetViews>
    <sheetView topLeftCell="A5" workbookViewId="0">
      <selection activeCell="A8" sqref="A8:A28"/>
    </sheetView>
  </sheetViews>
  <sheetFormatPr defaultRowHeight="15" x14ac:dyDescent="0.25"/>
  <cols>
    <col min="1" max="1" width="17.28515625" customWidth="1"/>
    <col min="17" max="17" width="17.8554687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17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0</v>
      </c>
      <c r="M8" s="10">
        <v>0</v>
      </c>
      <c r="N8" s="10">
        <v>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10</v>
      </c>
      <c r="M10" s="10">
        <v>12</v>
      </c>
      <c r="N10" s="10">
        <v>6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18</v>
      </c>
      <c r="N11" s="10">
        <v>5</v>
      </c>
      <c r="Q11" s="10">
        <v>0</v>
      </c>
    </row>
    <row r="12" spans="1:17" x14ac:dyDescent="0.25">
      <c r="A12" s="13" t="s">
        <v>46</v>
      </c>
      <c r="L12" s="10">
        <v>10</v>
      </c>
      <c r="M12" s="10">
        <v>0</v>
      </c>
      <c r="N12" s="10">
        <v>5</v>
      </c>
      <c r="Q12" s="10">
        <v>0</v>
      </c>
    </row>
    <row r="13" spans="1:17" x14ac:dyDescent="0.25">
      <c r="A13" s="13" t="s">
        <v>47</v>
      </c>
      <c r="L13" s="10">
        <v>10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18</v>
      </c>
      <c r="N14" s="10">
        <v>5</v>
      </c>
      <c r="Q14" s="10">
        <v>0</v>
      </c>
    </row>
    <row r="15" spans="1:17" x14ac:dyDescent="0.25">
      <c r="A15" s="13" t="s">
        <v>49</v>
      </c>
      <c r="L15" s="10">
        <v>10</v>
      </c>
      <c r="M15" s="10">
        <v>0</v>
      </c>
      <c r="N15" s="10">
        <v>5</v>
      </c>
      <c r="Q15" s="10">
        <v>0</v>
      </c>
    </row>
    <row r="16" spans="1:17" x14ac:dyDescent="0.25">
      <c r="A16" s="13" t="s">
        <v>50</v>
      </c>
      <c r="L16" s="10">
        <v>250</v>
      </c>
      <c r="M16" s="10">
        <v>0</v>
      </c>
      <c r="N16" s="10">
        <v>7.5</v>
      </c>
      <c r="Q16" s="10">
        <v>0</v>
      </c>
    </row>
    <row r="17" spans="1:17" x14ac:dyDescent="0.25">
      <c r="A17" s="13" t="s">
        <v>51</v>
      </c>
      <c r="L17" s="10">
        <v>4</v>
      </c>
      <c r="M17" s="10">
        <v>14</v>
      </c>
      <c r="N17" s="10">
        <v>5</v>
      </c>
      <c r="Q17" s="10">
        <v>0</v>
      </c>
    </row>
    <row r="18" spans="1:17" x14ac:dyDescent="0.25">
      <c r="A18" s="13" t="s">
        <v>64</v>
      </c>
      <c r="L18" s="10">
        <v>4</v>
      </c>
      <c r="M18" s="10">
        <v>17</v>
      </c>
      <c r="N18" s="10">
        <v>5</v>
      </c>
      <c r="Q18" s="10">
        <v>0</v>
      </c>
    </row>
    <row r="19" spans="1:17" x14ac:dyDescent="0.25">
      <c r="A19" s="13" t="s">
        <v>52</v>
      </c>
      <c r="L19" s="10">
        <v>5</v>
      </c>
      <c r="M19" s="10">
        <v>0</v>
      </c>
      <c r="N19" s="10">
        <v>5</v>
      </c>
      <c r="Q19" s="10">
        <v>0</v>
      </c>
    </row>
    <row r="20" spans="1:17" x14ac:dyDescent="0.25">
      <c r="A20" s="13" t="s">
        <v>53</v>
      </c>
      <c r="L20" s="10">
        <v>4</v>
      </c>
      <c r="M20" s="10">
        <v>14</v>
      </c>
      <c r="N20" s="10">
        <v>5</v>
      </c>
      <c r="Q20" s="10">
        <v>0</v>
      </c>
    </row>
    <row r="21" spans="1:17" x14ac:dyDescent="0.25">
      <c r="A21" s="13" t="s">
        <v>54</v>
      </c>
      <c r="L21" s="10">
        <v>5</v>
      </c>
      <c r="M21" s="10">
        <v>0</v>
      </c>
      <c r="N21" s="10">
        <v>5</v>
      </c>
      <c r="Q21" s="10">
        <v>0</v>
      </c>
    </row>
    <row r="22" spans="1:17" x14ac:dyDescent="0.25">
      <c r="A22" s="13" t="s">
        <v>55</v>
      </c>
      <c r="L22" s="10">
        <v>5</v>
      </c>
      <c r="M22" s="10">
        <v>0</v>
      </c>
      <c r="N22" s="10">
        <v>5</v>
      </c>
      <c r="Q22" s="10">
        <v>0</v>
      </c>
    </row>
    <row r="23" spans="1:17" x14ac:dyDescent="0.25">
      <c r="A23" s="13" t="s">
        <v>56</v>
      </c>
      <c r="L23" s="10">
        <v>50</v>
      </c>
      <c r="M23" s="10">
        <v>0</v>
      </c>
      <c r="N23" s="10">
        <v>5</v>
      </c>
      <c r="Q23" s="10">
        <v>0</v>
      </c>
    </row>
    <row r="24" spans="1:17" x14ac:dyDescent="0.25">
      <c r="A24" s="13" t="s">
        <v>57</v>
      </c>
      <c r="L24" s="10">
        <v>100</v>
      </c>
      <c r="M24" s="10">
        <v>20</v>
      </c>
      <c r="N24" s="10">
        <v>5</v>
      </c>
      <c r="Q24" s="10">
        <v>0</v>
      </c>
    </row>
    <row r="25" spans="1:17" x14ac:dyDescent="0.25">
      <c r="A25" s="13" t="s">
        <v>58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59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60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61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8CF-F54B-4045-9653-9E9B5A90ECEB}">
  <dimension ref="A2:C28"/>
  <sheetViews>
    <sheetView zoomScale="70" zoomScaleNormal="70" workbookViewId="0">
      <selection activeCell="A25" sqref="A25:XFD25"/>
    </sheetView>
  </sheetViews>
  <sheetFormatPr defaultRowHeight="15" x14ac:dyDescent="0.25"/>
  <cols>
    <col min="3" max="3" width="223.5703125" customWidth="1"/>
  </cols>
  <sheetData>
    <row r="2" spans="1:3" x14ac:dyDescent="0.25">
      <c r="A2" t="s">
        <v>69</v>
      </c>
      <c r="B2" s="21">
        <v>9.9999999999999998E-13</v>
      </c>
    </row>
    <row r="3" spans="1:3" x14ac:dyDescent="0.25">
      <c r="A3" t="s">
        <v>70</v>
      </c>
      <c r="B3" s="21">
        <v>1.0000000000000001E-15</v>
      </c>
    </row>
    <row r="8" spans="1:3" x14ac:dyDescent="0.25">
      <c r="C8" t="str">
        <f>ssxlibx2!A8 &amp; " =&gt;( ssxlib =&gt; " &amp; TEXT(ssxlibx2!M8*fF,"0.00E+00") &amp; ", sxlib =&gt;  "  &amp; TEXT(sxlibx2!M8*fF,"0.00E+00") &amp; " , vxlib =&gt; " &amp; TEXT(vxlibx2!M8*fF,"0.00E+00")&amp; " , vsclib =&gt; " &amp; TEXT(vsclibx2!M8*fF, "0.00E+00") &amp; " , wsclib =&gt; " &amp; TEXT(wsclibx2!M8*fF, "0.00E+00") &amp; " , vgalib =&gt; " &amp; TEXT(vgalibx2!M8*fF, "0.00E+00") &amp; " , rgalib =&gt; " &amp; TEXT(rgalibx2!M8*fF, "0.00E+00") &amp; " , ac =&gt; " &amp; TEXT(ac!M8*pF, "0.00E+00") &amp; " , act =&gt; " &amp; TEXT(act!M8*pF, "0.00E+00") &amp; " , hc =&gt; " &amp; TEXT(hc!M8*pF, "0.00E+00") &amp; " , hct =&gt; " &amp; TEXT(hct!M8*pF, "0.00E+00") &amp; " , cmos =&gt; " &amp; TEXT(cmos!M8*pF,"0.00E+00")&amp;"),"</f>
        <v>tristate_buffer =&gt;( ssxlib =&gt; 0.00E+00, sxlib =&gt;  0.00E+00 , vxlib =&gt; 0.00E+00 , vsclib =&gt; 0.00E+00 , wsclib =&gt; 0.00E+00 , vgalib =&gt; 0.00E+00 , rgalib =&gt; 0.00E+00 , ac =&gt; 2.10E-11 , act =&gt; 2.40E-11 , hc =&gt; 3.40E-11 , hct =&gt; 3.50E-11 , cmos =&gt; 0.00E+00),</v>
      </c>
    </row>
    <row r="9" spans="1:3" x14ac:dyDescent="0.25">
      <c r="C9" t="str">
        <f>ssxlibx2!A9 &amp; " =&gt;( ssxlib =&gt; " &amp; TEXT(ssxlibx2!M9*fF,"0.00E+00") &amp; ", sxlib =&gt;  "  &amp; TEXT(sxlibx2!M9*fF,"0.00E+00") &amp; " , vxlib =&gt; " &amp; TEXT(vxlibx2!M9*fF,"0.00E+00")&amp; " , vsclib =&gt; " &amp; TEXT(vsclibx2!M9*fF, "0.00E+00") &amp; " , wsclib =&gt; " &amp; TEXT(wsclibx2!M9*fF, "0.00E+00") &amp; " , vgalib =&gt; " &amp; TEXT(vgalibx2!M9*fF, "0.00E+00") &amp; " , rgalib =&gt; " &amp; TEXT(rgalibx2!M9*fF, "0.00E+00") &amp; " , ac =&gt; " &amp; TEXT(ac!M9*pF, "0.00E+00") &amp; " , act =&gt; " &amp; TEXT(act!M9*pF, "0.00E+00") &amp; " , hc =&gt; " &amp; TEXT(hc!M9*pF, "0.00E+00") &amp; " , hct =&gt; " &amp; TEXT(hct!M9*pF, "0.00E+00") &amp; " , cmos =&gt; " &amp; TEXT(cmos!M9*pF,"0.00E+00")&amp;"),"</f>
        <v>buffer_non_inv =&gt;( ssxlib =&gt; 1.65E-14, sxlib =&gt;  1.67E-14 , vxlib =&gt; 1.83E-14 , vsclib =&gt; 1.35E-14 , wsclib =&gt; 1.35E-14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TEXT(ssxlibx2!M10*fF,"0.00E+00") &amp; ", sxlib =&gt;  "  &amp; TEXT(sxlibx2!M10*fF,"0.00E+00") &amp; " , vxlib =&gt; " &amp; TEXT(vxlibx2!M10*fF,"0.00E+00")&amp; " , vsclib =&gt; " &amp; TEXT(vsclibx2!M10*fF, "0.00E+00") &amp; " , wsclib =&gt; " &amp; TEXT(wsclibx2!M10*fF, "0.00E+00") &amp; " , vgalib =&gt; " &amp; TEXT(vgalibx2!M10*fF, "0.00E+00") &amp; " , rgalib =&gt; " &amp; TEXT(rgalibx2!M10*fF, "0.00E+00") &amp; " , ac =&gt; " &amp; TEXT(ac!M10*pF, "0.00E+00") &amp; " , act =&gt; " &amp; TEXT(act!M10*pF, "0.00E+00") &amp; " , hc =&gt; " &amp; TEXT(hc!M10*pF, "0.00E+00") &amp; " , hct =&gt; " &amp; TEXT(hct!M10*pF, "0.00E+00") &amp; " , cmos =&gt; " &amp; TEXT(cmos!M10*pF,"0.00E+00")&amp;"),"</f>
        <v>inverter =&gt;( ssxlib =&gt; 6.11E-15, sxlib =&gt;  6.04E-15 , vxlib =&gt; 6.60E-15 , vsclib =&gt; 4.93E-15 , wsclib =&gt; 4.93E-15 , vgalib =&gt; 6.81E-15 , rgalib =&gt; 5.83E-15 , ac =&gt; 3.00E-11 , act =&gt; 3.00E-11 , hc =&gt; 2.10E-11 , hct =&gt; 2.40E-11 , cmos =&gt; 1.20E-11),</v>
      </c>
    </row>
    <row r="11" spans="1:3" x14ac:dyDescent="0.25">
      <c r="C11" t="str">
        <f>ssxlibx2!A11 &amp; " =&gt;( ssxlib =&gt; " &amp; TEXT(ssxlibx2!M11*fF,"0.00E+00") &amp; ", sxlib =&gt;  "  &amp; TEXT(sxlibx2!M11*fF,"0.00E+00") &amp; " , vxlib =&gt; " &amp; TEXT(vxlibx2!M11*fF,"0.00E+00")&amp; " , vsclib =&gt; " &amp; TEXT(vsclibx2!M11*fF, "0.00E+00") &amp; " , wsclib =&gt; " &amp; TEXT(wsclibx2!M11*fF, "0.00E+00") &amp; " , vgalib =&gt; " &amp; TEXT(vgalibx2!M11*fF, "0.00E+00") &amp; " , rgalib =&gt; " &amp; TEXT(rgalibx2!M11*fF, "0.00E+00") &amp; " , ac =&gt; " &amp; TEXT(ac!M11*pF, "0.00E+00") &amp; " , act =&gt; " &amp; TEXT(act!M11*pF, "0.00E+00") &amp; " , hc =&gt; " &amp; TEXT(hc!M11*pF, "0.00E+00") &amp; " , hct =&gt; " &amp; TEXT(hct!M11*pF, "0.00E+00") &amp; " , cmos =&gt; " &amp; TEXT(cmos!M11*pF,"0.00E+00")&amp;"),"</f>
        <v>and2 =&gt;( ssxlib =&gt; 1.99E-14, sxlib =&gt;  2.01E-14 , vxlib =&gt; 2.01E-14 , vsclib =&gt; 1.48E-14 , wsclib =&gt; 1.48E-14 , vgalib =&gt; 0.00E+00 , rgalib =&gt; 0.00E+00 , ac =&gt; 2.00E-11 , act =&gt; 2.00E-11 , hc =&gt; 1.00E-11 , hct =&gt; 2.00E-11 , cmos =&gt; 1.80E-11),</v>
      </c>
    </row>
    <row r="12" spans="1:3" x14ac:dyDescent="0.25">
      <c r="C12" t="str">
        <f>ssxlibx2!A12 &amp; " =&gt;( ssxlib =&gt; " &amp; TEXT(ssxlibx2!M12*fF,"0.00E+00") &amp; ", sxlib =&gt;  "  &amp; TEXT(sxlibx2!M12*fF,"0.00E+00") &amp; " , vxlib =&gt; " &amp; TEXT(vxlibx2!M12*fF,"0.00E+00")&amp; " , vsclib =&gt; " &amp; TEXT(vsclibx2!M12*fF, "0.00E+00") &amp; " , wsclib =&gt; " &amp; TEXT(wsclibx2!M12*fF, "0.00E+00") &amp; " , vgalib =&gt; " &amp; TEXT(vgalibx2!M12*fF, "0.00E+00") &amp; " , rgalib =&gt; " &amp; TEXT(rgalibx2!M12*fF, "0.00E+00") &amp; " , ac =&gt; " &amp; TEXT(ac!M12*pF, "0.00E+00") &amp; " , act =&gt; " &amp; TEXT(act!M12*pF, "0.00E+00") &amp; " , hc =&gt; " &amp; TEXT(hc!M12*pF, "0.00E+00") &amp; " , hct =&gt; " &amp; TEXT(hct!M12*pF, "0.00E+00") &amp; " , cmos =&gt; " &amp; TEXT(cmos!M12*pF,"0.00E+00")&amp;"),"</f>
        <v>and3 =&gt;( ssxlib =&gt; 2.66E-14, sxlib =&gt;  2.69E-14 , vxlib =&gt; 2.24E-14 , vsclib =&gt; 1.63E-14 , wsclib =&gt; 1.63E-14 , vgalib =&gt; 0.00E+00 , rgalib =&gt; 0.00E+00 , ac =&gt; 0.00E+00 , act =&gt; 0.00E+00 , hc =&gt; 1.80E-11 , hct =&gt; 0.00E+00 , cmos =&gt; 0.00E+00),</v>
      </c>
    </row>
    <row r="13" spans="1:3" x14ac:dyDescent="0.25">
      <c r="C13" t="str">
        <f>ssxlibx2!A13 &amp; " =&gt;( ssxlib =&gt; " &amp; TEXT(ssxlibx2!M13*fF,"0.00E+00") &amp; ", sxlib =&gt;  "  &amp; TEXT(sxlibx2!M13*fF,"0.00E+00") &amp; " , vxlib =&gt; " &amp; TEXT(vxlibx2!M13*fF,"0.00E+00")&amp; " , vsclib =&gt; " &amp; TEXT(vsclibx2!M13*fF, "0.00E+00") &amp; " , wsclib =&gt; " &amp; TEXT(wsclibx2!M13*fF, "0.00E+00") &amp; " , vgalib =&gt; " &amp; TEXT(vgalibx2!M13*fF, "0.00E+00") &amp; " , rgalib =&gt; " &amp; TEXT(rgalibx2!M13*fF, "0.00E+00") &amp; " , ac =&gt; " &amp; TEXT(ac!M13*pF, "0.00E+00") &amp; " , act =&gt; " &amp; TEXT(act!M13*pF, "0.00E+00") &amp; " , hc =&gt; " &amp; TEXT(hc!M13*pF, "0.00E+00") &amp; " , hct =&gt; " &amp; TEXT(hct!M13*pF, "0.00E+00") &amp; " , cmos =&gt; " &amp; TEXT(cmos!M13*pF,"0.00E+00")&amp;"),"</f>
        <v>and4 =&gt;( ssxlib =&gt; 2.26E-14, sxlib =&gt;  2.30E-14 , vxlib =&gt; 2.41E-14 , vsclib =&gt; 1.71E-14 , wsclib =&gt; 1.71E-14 , vgalib =&gt; 0.00E+00 , rgalib =&gt; 0.00E+00 , ac =&gt; 0.00E+00 , act =&gt; 0.00E+00 , hc =&gt; 1.50E-11 , hct =&gt; 0.00E+00 , cmos =&gt; 0.00E+00),</v>
      </c>
    </row>
    <row r="14" spans="1:3" x14ac:dyDescent="0.25">
      <c r="C14" t="str">
        <f>ssxlibx2!A14 &amp; " =&gt;( ssxlib =&gt; " &amp; TEXT(ssxlibx2!M14*fF,"0.00E+00") &amp; ", sxlib =&gt;  "  &amp; TEXT(sxlibx2!M14*fF,"0.00E+00") &amp; " , vxlib =&gt; " &amp; TEXT(vxlibx2!M14*fF,"0.00E+00")&amp; " , vsclib =&gt; " &amp; TEXT(vsclibx2!M14*fF, "0.00E+00") &amp; " , wsclib =&gt; " &amp; TEXT(wsclibx2!M14*fF, "0.00E+00") &amp; " , vgalib =&gt; " &amp; TEXT(vgalibx2!M14*fF, "0.00E+00") &amp; " , rgalib =&gt; " &amp; TEXT(rgalibx2!M14*fF, "0.00E+00") &amp; " , ac =&gt; " &amp; TEXT(ac!M14*pF, "0.00E+00") &amp; " , act =&gt; " &amp; TEXT(act!M14*pF, "0.00E+00") &amp; " , hc =&gt; " &amp; TEXT(hc!M14*pF, "0.00E+00") &amp; " , hct =&gt; " &amp; TEXT(hct!M14*pF, "0.00E+00") &amp; " , cmos =&gt; " &amp; TEXT(cmos!M14*pF,"0.00E+00")&amp;"),"</f>
        <v>or2 =&gt;( ssxlib =&gt; 2.01E-14, sxlib =&gt;  2.02E-14 , vxlib =&gt; 1.22E-14 , vsclib =&gt; 1.49E-14 , wsclib =&gt; 1.49E-14 , vgalib =&gt; 0.00E+00 , rgalib =&gt; 0.00E+00 , ac =&gt; 2.00E-11 , act =&gt; 2.00E-11 , hc =&gt; 1.60E-11 , hct =&gt; 2.80E-11 , cmos =&gt; 1.80E-11),</v>
      </c>
    </row>
    <row r="15" spans="1:3" x14ac:dyDescent="0.25">
      <c r="C15" t="str">
        <f>ssxlibx2!A15 &amp; " =&gt;( ssxlib =&gt; " &amp; TEXT(ssxlibx2!M15*fF,"0.00E+00") &amp; ", sxlib =&gt;  "  &amp; TEXT(sxlibx2!M15*fF,"0.00E+00") &amp; " , vxlib =&gt; " &amp; TEXT(vxlibx2!M15*fF,"0.00E+00")&amp; " , vsclib =&gt; " &amp; TEXT(vsclibx2!M15*fF, "0.00E+00") &amp; " , wsclib =&gt; " &amp; TEXT(wsclibx2!M15*fF, "0.00E+00") &amp; " , vgalib =&gt; " &amp; TEXT(vgalibx2!M15*fF, "0.00E+00") &amp; " , rgalib =&gt; " &amp; TEXT(rgalibx2!M15*fF, "0.00E+00") &amp; " , ac =&gt; " &amp; TEXT(ac!M15*pF, "0.00E+00") &amp; " , act =&gt; " &amp; TEXT(act!M15*pF, "0.00E+00") &amp; " , hc =&gt; " &amp; TEXT(hc!M15*pF, "0.00E+00") &amp; " , hct =&gt; " &amp; TEXT(hct!M15*pF, "0.00E+00") &amp; " , cmos =&gt; " &amp; TEXT(cmos!M15*pF,"0.00E+00")&amp;"),"</f>
        <v>or3 =&gt;( ssxlib =&gt; 2.13E-14, sxlib =&gt;  2.13E-14 , vxlib =&gt; 1.43E-14 , vsclib =&gt; 1.62E-14 , wsclib =&gt; 1.62E-14 , vgalib =&gt; 0.00E+00 , rgalib =&gt; 0.00E+00 , ac =&gt; 0.00E+00 , act =&gt; 0.00E+00 , hc =&gt; 2.80E-11 , hct =&gt; 0.00E+00 , cmos =&gt; 0.00E+00),</v>
      </c>
    </row>
    <row r="16" spans="1:3" x14ac:dyDescent="0.25">
      <c r="C16" t="str">
        <f>ssxlibx2!A16 &amp; " =&gt;( ssxlib =&gt; " &amp; TEXT(ssxlibx2!M16*fF,"0.00E+00") &amp; ", sxlib =&gt;  "  &amp; TEXT(sxlibx2!M16*fF,"0.00E+00") &amp; " , vxlib =&gt; " &amp; TEXT(vxlibx2!M16*fF,"0.00E+00")&amp; " , vsclib =&gt; " &amp; TEXT(vsclibx2!M16*fF, "0.00E+00") &amp; " , wsclib =&gt; " &amp; TEXT(wsclibx2!M16*fF, "0.00E+00") &amp; " , vgalib =&gt; " &amp; TEXT(vgalibx2!M16*fF, "0.00E+00") &amp; " , rgalib =&gt; " &amp; TEXT(rgalibx2!M16*fF, "0.00E+00") &amp; " , ac =&gt; " &amp; TEXT(ac!M16*pF, "0.00E+00") &amp; " , act =&gt; " &amp; TEXT(act!M16*pF, "0.00E+00") &amp; " , hc =&gt; " &amp; TEXT(hc!M16*pF, "0.00E+00") &amp; " , hct =&gt; " &amp; TEXT(hct!M16*pF, "0.00E+00") &amp; " , cmos =&gt; " &amp; TEXT(cmos!M16*pF,"0.00E+00")&amp;"),"</f>
        <v>or4 =&gt;( ssxlib =&gt; 2.19E-14, sxlib =&gt;  2.19E-14 , vxlib =&gt; 1.44E-14 , vsclib =&gt; 1.72E-14 , wsclib =&gt; 1.72E-14 , vgalib =&gt; 0.00E+00 , rgalib =&gt; 0.00E+00 , ac =&gt; 0.00E+00 , act =&gt; 0.00E+00 , hc =&gt; 1.50E-11 , hct =&gt; 0.00E+00 , cmos =&gt; 0.00E+00),</v>
      </c>
    </row>
    <row r="17" spans="3:3" x14ac:dyDescent="0.25">
      <c r="C17" t="str">
        <f>ssxlibx2!A17 &amp; " =&gt;( ssxlib =&gt; " &amp; TEXT(ssxlibx2!M17*fF,"0.00E+00") &amp; ", sxlib =&gt;  "  &amp; TEXT(sxlibx2!M17*fF,"0.00E+00") &amp; " , vxlib =&gt; " &amp; TEXT(vxlibx2!M17*fF,"0.00E+00")&amp; " , vsclib =&gt; " &amp; TEXT(vsclibx2!M17*fF, "0.00E+00") &amp; " , wsclib =&gt; " &amp; TEXT(wsclibx2!M17*fF, "0.00E+00") &amp; " , vgalib =&gt; " &amp; TEXT(vgalibx2!M17*fF, "0.00E+00") &amp; " , rgalib =&gt; " &amp; TEXT(rgalibx2!M17*fF, "0.00E+00") &amp; " , ac =&gt; " &amp; TEXT(ac!M17*pF, "0.00E+00") &amp; " , act =&gt; " &amp; TEXT(act!M17*pF, "0.00E+00") &amp; " , hc =&gt; " &amp; TEXT(hc!M17*pF, "0.00E+00") &amp; " , hct =&gt; " &amp; TEXT(hct!M17*pF, "0.00E+00") &amp; " , cmos =&gt; " &amp; TEXT(cmos!M17*pF,"0.00E+00")&amp;"),"</f>
        <v>nand2 =&gt;( ssxlib =&gt; 6.04E-15, sxlib =&gt;  6.04E-15 , vxlib =&gt; 9.93E-15 , vsclib =&gt; 6.04E-15 , wsclib =&gt; 6.04E-15 , vgalib =&gt; 6.46E-15 , rgalib =&gt; 7.36E-15 , ac =&gt; 3.00E-11 , act =&gt; 3.00E-11 , hc =&gt; 2.20E-11 , hct =&gt; 2.20E-11 , cmos =&gt; 1.40E-11),</v>
      </c>
    </row>
    <row r="18" spans="3:3" x14ac:dyDescent="0.25">
      <c r="C18" t="str">
        <f>ssxlibx2!A18 &amp; " =&gt;( ssxlib =&gt; " &amp; TEXT(ssxlibx2!M18*fF,"0.00E+00") &amp; ", sxlib =&gt;  "  &amp; TEXT(sxlibx2!M18*fF,"0.00E+00") &amp; " , vxlib =&gt; " &amp; TEXT(vxlibx2!M18*fF,"0.00E+00")&amp; " , vsclib =&gt; " &amp; TEXT(vsclibx2!M18*fF, "0.00E+00") &amp; " , wsclib =&gt; " &amp; TEXT(wsclibx2!M18*fF, "0.00E+00") &amp; " , vgalib =&gt; " &amp; TEXT(vgalibx2!M18*fF, "0.00E+00") &amp; " , rgalib =&gt; " &amp; TEXT(rgalibx2!M18*fF, "0.00E+00") &amp; " , ac =&gt; " &amp; TEXT(ac!M18*pF, "0.00E+00") &amp; " , act =&gt; " &amp; TEXT(act!M18*pF, "0.00E+00") &amp; " , hc =&gt; " &amp; TEXT(hc!M18*pF, "0.00E+00") &amp; " , hct =&gt; " &amp; TEXT(hct!M18*pF, "0.00E+00") &amp; " , cmos =&gt; " &amp; TEXT(cmos!M18*pF,"0.00E+00")&amp;"),"</f>
        <v>nand3 =&gt;( ssxlib =&gt; 7.78E-15, sxlib =&gt;  7.85E-15 , vxlib =&gt; 1.15E-14 , vsclib =&gt; 9.17E-15 , wsclib =&gt; 9.17E-15 , vgalib =&gt; 8.54E-15 , rgalib =&gt; 9.58E-15 , ac =&gt; 2.50E-11 , act =&gt; 2.50E-11 , hc =&gt; 1.20E-11 , hct =&gt; 1.40E-11 , cmos =&gt; 1.70E-11),</v>
      </c>
    </row>
    <row r="19" spans="3:3" x14ac:dyDescent="0.25">
      <c r="C19" t="str">
        <f>ssxlibx2!A19 &amp; " =&gt;( ssxlib =&gt; " &amp; TEXT(ssxlibx2!M19*fF,"0.00E+00") &amp; ", sxlib =&gt;  "  &amp; TEXT(sxlibx2!M19*fF,"0.00E+00") &amp; " , vxlib =&gt; " &amp; TEXT(vxlibx2!M19*fF,"0.00E+00")&amp; " , vsclib =&gt; " &amp; TEXT(vsclibx2!M19*fF, "0.00E+00") &amp; " , wsclib =&gt; " &amp; TEXT(wsclibx2!M19*fF, "0.00E+00") &amp; " , vgalib =&gt; " &amp; TEXT(vgalibx2!M19*fF, "0.00E+00") &amp; " , rgalib =&gt; " &amp; TEXT(rgalibx2!M19*fF, "0.00E+00") &amp; " , ac =&gt; " &amp; TEXT(ac!M19*pF, "0.00E+00") &amp; " , act =&gt; " &amp; TEXT(act!M19*pF, "0.00E+00") &amp; " , hc =&gt; " &amp; TEXT(hc!M19*pF, "0.00E+00") &amp; " , hct =&gt; " &amp; TEXT(hct!M19*pF, "0.00E+00") &amp; " , cmos =&gt; " &amp; TEXT(cmos!M19*pF,"0.00E+00")&amp;"),"</f>
        <v>nand4 =&gt;( ssxlib =&gt; 8.89E-15, sxlib =&gt;  8.89E-15 , vxlib =&gt; 1.58E-14 , vsclib =&gt; 9.93E-15 , wsclib =&gt; 9.93E-15 , vgalib =&gt; 0.00E+00 , rgalib =&gt; 0.00E+00 , ac =&gt; 4.00E-11 , act =&gt; 3.30E-11 , hc =&gt; 2.20E-11 , hct =&gt; 1.70E-11 , cmos =&gt; 0.00E+00),</v>
      </c>
    </row>
    <row r="20" spans="3:3" x14ac:dyDescent="0.25">
      <c r="C20" t="str">
        <f>ssxlibx2!A20 &amp; " =&gt;( ssxlib =&gt; " &amp; TEXT(ssxlibx2!M20*fF,"0.00E+00") &amp; ", sxlib =&gt;  "  &amp; TEXT(sxlibx2!M20*fF,"0.00E+00") &amp; " , vxlib =&gt; " &amp; TEXT(vxlibx2!M20*fF,"0.00E+00")&amp; " , vsclib =&gt; " &amp; TEXT(vsclibx2!M20*fF, "0.00E+00") &amp; " , wsclib =&gt; " &amp; TEXT(wsclibx2!M20*fF, "0.00E+00") &amp; " , vgalib =&gt; " &amp; TEXT(vgalibx2!M20*fF, "0.00E+00") &amp; " , rgalib =&gt; " &amp; TEXT(rgalibx2!M20*fF, "0.00E+00") &amp; " , ac =&gt; " &amp; TEXT(ac!M20*pF, "0.00E+00") &amp; " , act =&gt; " &amp; TEXT(act!M20*pF, "0.00E+00") &amp; " , hc =&gt; " &amp; TEXT(hc!M20*pF, "0.00E+00") &amp; " , hct =&gt; " &amp; TEXT(hct!M20*pF, "0.00E+00") &amp; " , cmos =&gt; " &amp; TEXT(cmos!M20*pF,"0.00E+00")&amp;"),"</f>
        <v>nor2 =&gt;( ssxlib =&gt; 7.01E-15, sxlib =&gt;  7.08E-15 , vxlib =&gt; 1.11E-14 , vsclib =&gt; 7.36E-15 , wsclib =&gt; 7.36E-15 , vgalib =&gt; 8.19E-15 , rgalib =&gt; 1.33E-14 , ac =&gt; 3.00E-11 , act =&gt; 3.00E-11 , hc =&gt; 2.20E-11 , hct =&gt; 2.40E-11 , cmos =&gt; 1.40E-11),</v>
      </c>
    </row>
    <row r="21" spans="3:3" x14ac:dyDescent="0.25">
      <c r="C21" t="str">
        <f>ssxlibx2!A21 &amp; " =&gt;( ssxlib =&gt; " &amp; TEXT(ssxlibx2!M21*fF,"0.00E+00") &amp; ", sxlib =&gt;  "  &amp; TEXT(sxlibx2!M21*fF,"0.00E+00") &amp; " , vxlib =&gt; " &amp; TEXT(vxlibx2!M21*fF,"0.00E+00")&amp; " , vsclib =&gt; " &amp; TEXT(vsclibx2!M21*fF, "0.00E+00") &amp; " , wsclib =&gt; " &amp; TEXT(wsclibx2!M21*fF, "0.00E+00") &amp; " , vgalib =&gt; " &amp; TEXT(vgalibx2!M21*fF, "0.00E+00") &amp; " , rgalib =&gt; " &amp; TEXT(rgalibx2!M21*fF, "0.00E+00") &amp; " , ac =&gt; " &amp; TEXT(ac!M21*pF, "0.00E+00") &amp; " , act =&gt; " &amp; TEXT(act!M21*pF, "0.00E+00") &amp; " , hc =&gt; " &amp; TEXT(hc!M21*pF, "0.00E+00") &amp; " , hct =&gt; " &amp; TEXT(hct!M21*pF, "0.00E+00") &amp; " , cmos =&gt; " &amp; TEXT(cmos!M21*pF,"0.00E+00")&amp;"),"</f>
        <v>nor3 =&gt;( ssxlib =&gt; 8.13E-15, sxlib =&gt;  8.13E-15 , vxlib =&gt; 1.15E-14 , vsclib =&gt; 1.20E-14 , wsclib =&gt; 1.20E-14 , vgalib =&gt; 1.04E-14 , rgalib =&gt; 1.63E-14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TEXT(ssxlibx2!M22*fF,"0.00E+00") &amp; ", sxlib =&gt;  "  &amp; TEXT(sxlibx2!M22*fF,"0.00E+00") &amp; " , vxlib =&gt; " &amp; TEXT(vxlibx2!M22*fF,"0.00E+00")&amp; " , vsclib =&gt; " &amp; TEXT(vsclibx2!M22*fF, "0.00E+00") &amp; " , wsclib =&gt; " &amp; TEXT(wsclibx2!M22*fF, "0.00E+00") &amp; " , vgalib =&gt; " &amp; TEXT(vgalibx2!M22*fF, "0.00E+00") &amp; " , rgalib =&gt; " &amp; TEXT(rgalibx2!M22*fF, "0.00E+00") &amp; " , ac =&gt; " &amp; TEXT(ac!M22*pF, "0.00E+00") &amp; " , act =&gt; " &amp; TEXT(act!M22*pF, "0.00E+00") &amp; " , hc =&gt; " &amp; TEXT(hc!M22*pF, "0.00E+00") &amp; " , hct =&gt; " &amp; TEXT(hct!M22*pF, "0.00E+00") &amp; " , cmos =&gt; " &amp; TEXT(cmos!M22*pF,"0.00E+00")&amp;"),"</f>
        <v>nor4 =&gt;( ssxlib =&gt; 8.40E-15, sxlib =&gt;  8.40E-15 , vxlib =&gt; 3.51E-14 , vsclib =&gt; 1.18E-14 , wsclib =&gt; 1.18E-14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TEXT(ssxlibx2!M23*fF,"0.00E+00") &amp; ", sxlib =&gt;  "  &amp; TEXT(sxlibx2!M23*fF,"0.00E+00") &amp; " , vxlib =&gt; " &amp; TEXT(vxlibx2!M23*fF,"0.00E+00")&amp; " , vsclib =&gt; " &amp; TEXT(vsclibx2!M23*fF, "0.00E+00") &amp; " , wsclib =&gt; " &amp; TEXT(wsclibx2!M23*fF, "0.00E+00") &amp; " , vgalib =&gt; " &amp; TEXT(vgalibx2!M23*fF, "0.00E+00") &amp; " , rgalib =&gt; " &amp; TEXT(rgalibx2!M23*fF, "0.00E+00") &amp; " , ac =&gt; " &amp; TEXT(ac!M23*pF, "0.00E+00") &amp; " , act =&gt; " &amp; TEXT(act!M23*pF, "0.00E+00") &amp; " , hc =&gt; " &amp; TEXT(hc!M23*pF, "0.00E+00") &amp; " , hct =&gt; " &amp; TEXT(hct!M23*pF, "0.00E+00") &amp; " , cmos =&gt; " &amp; TEXT(cmos!M23*pF,"0.00E+00")&amp;"),"</f>
        <v>xor2 =&gt;( ssxlib =&gt; 2.24E-14, sxlib =&gt;  2.30E-14 , vxlib =&gt; 2.09E-14 , vsclib =&gt; 2.78E-14 , wsclib =&gt; 2.78E-14 , vgalib =&gt; 1.99E-14 , rgalib =&gt; 2.22E-14 , ac =&gt; 3.50E-11 , act =&gt; 3.00E-11 , hc =&gt; 3.00E-11 , hct =&gt; 3.00E-11 , cmos =&gt; 0.00E+00),</v>
      </c>
    </row>
    <row r="24" spans="3:3" x14ac:dyDescent="0.25">
      <c r="C24" t="str">
        <f>ssxlibx2!A24 &amp; " =&gt;( ssxlib =&gt; " &amp; TEXT(ssxlibx2!M24*fF,"0.00E+00") &amp; ", sxlib =&gt;  "  &amp; TEXT(sxlibx2!M24*fF,"0.00E+00") &amp; " , vxlib =&gt; " &amp; TEXT(vxlibx2!M24*fF,"0.00E+00")&amp; " , vsclib =&gt; " &amp; TEXT(vsclibx2!M24*fF, "0.00E+00") &amp; " , wsclib =&gt; " &amp; TEXT(wsclibx2!M24*fF, "0.00E+00") &amp; " , vgalib =&gt; " &amp; TEXT(vgalibx2!M24*fF, "0.00E+00") &amp; " , rgalib =&gt; " &amp; TEXT(rgalibx2!M24*fF, "0.00E+00") &amp; " , ac =&gt; " &amp; TEXT(ac!M24*pF, "0.00E+00") &amp; " , act =&gt; " &amp; TEXT(act!M24*pF, "0.00E+00") &amp; " , hc =&gt; " &amp; TEXT(hc!M24*pF, "0.00E+00") &amp; " , hct =&gt; " &amp; TEXT(hct!M24*pF, "0.00E+00") &amp; " , cmos =&gt; " &amp; TEXT(cmos!M24*pF,"0.00E+00")&amp;"),"</f>
        <v>xnor2 =&gt;( ssxlib =&gt; 2.25E-14, sxlib =&gt;  2.32E-14 , vxlib =&gt; 2.19E-14 , vsclib =&gt; 2.28E-14 , wsclib =&gt; 2.28E-14 , vgalib =&gt; 2.03E-14 , rgalib =&gt; 2.27E-14 , ac =&gt; 0.00E+00 , act =&gt; 0.00E+00 , hc =&gt; 0.00E+00 , hct =&gt; 0.00E+00 , cmos =&gt; 2.00E-11),</v>
      </c>
    </row>
    <row r="25" spans="3:3" x14ac:dyDescent="0.25">
      <c r="C25" t="str">
        <f>ssxlibx2!A25 &amp; " =&gt;( ssxlib =&gt; " &amp; TEXT(ssxlibx2!M25*fF,"0.00E+00") &amp; ", sxlib =&gt;  "  &amp; TEXT(sxlibx2!M25*fF,"0.00E+00") &amp; " , vxlib =&gt; " &amp; TEXT(vxlibx2!M25*fF,"0.00E+00")&amp; " , vsclib =&gt; " &amp; TEXT(vsclibx2!M25*fF, "0.00E+00") &amp; " , wsclib =&gt; " &amp; TEXT(wsclibx2!M25*fF, "0.00E+00") &amp; " , vgalib =&gt; " &amp; TEXT(vgalibx2!M25*fF, "0.00E+00") &amp; " , rgalib =&gt; " &amp; TEXT(rgalibx2!M25*fF, "0.00E+00") &amp; " , ac =&gt; " &amp; TEXT(ac!M25*pF, "0.00E+00") &amp; " , act =&gt; " &amp; TEXT(act!M25*pF, "0.00E+00") &amp; " , hc =&gt; " &amp; TEXT(hc!M25*pF, "0.00E+00") &amp; " , hct =&gt; " &amp; TEXT(hct!M25*pF, "0.00E+00") &amp; " , cmos =&gt; " &amp; TEXT(cmos!M25*pF,"0.00E+00")&amp;"),"</f>
        <v>mux2 =&gt;( ssxlib =&gt; 2.29E-14, sxlib =&gt;  2.38E-14 , vxlib =&gt; 0.00E+00 , vsclib =&gt; 0.00E+00 , wsclib =&gt; 1.51E-14 , vgalib =&gt; 0.00E+00 , rgalib =&gt; 0.00E+00 , ac =&gt; 0.00E+00 , act =&gt; 0.00E+00 , hc =&gt; 7.00E-11 , hct =&gt; 7.00E-11 , cmos =&gt; 0.00E+00),</v>
      </c>
    </row>
    <row r="26" spans="3:3" x14ac:dyDescent="0.25">
      <c r="C26" t="str">
        <f>ssxlibx2!A26 &amp; " =&gt;( ssxlib =&gt; " &amp; TEXT(ssxlibx2!M26*fF,"0.00E+00") &amp; ", sxlib =&gt;  "  &amp; TEXT(sxlibx2!M26*fF,"0.00E+00") &amp; " , vxlib =&gt; " &amp; TEXT(vxlibx2!M26*fF,"0.00E+00")&amp; " , vsclib =&gt; " &amp; TEXT(vsclibx2!M26*fF, "0.00E+00") &amp; " , wsclib =&gt; " &amp; TEXT(wsclibx2!M26*fF, "0.00E+00") &amp; " , vgalib =&gt; " &amp; TEXT(vgalibx2!M26*fF, "0.00E+00") &amp; " , rgalib =&gt; " &amp; TEXT(rgalibx2!M26*fF, "0.00E+00") &amp; " , ac =&gt; " &amp; TEXT(ac!M26*pF, "0.00E+00") &amp; " , act =&gt; " &amp; TEXT(act!M26*pF, "0.00E+00") &amp; " , hc =&gt; " &amp; TEXT(hc!M26*pF, "0.00E+00") &amp; " , hct =&gt; " &amp; TEXT(hct!M26*pF, "0.00E+00") &amp; " , cmos =&gt; " &amp; TEXT(cmos!M26*pF,"0.00E+00")&amp;"),"</f>
        <v>mux4 =&gt;( ssxlib =&gt; 0.00E+00, sxlib =&gt;  0.00E+00 , vxlib =&gt; 0.00E+00 , vsclib =&gt; 0.00E+00 , wsclib =&gt; 0.00E+00 , vgalib =&gt; 0.00E+00 , rgalib =&gt; 0.00E+00 , ac =&gt; 0.00E+00 , act =&gt; 0.00E+00 , hc =&gt; 4.00E-11 , hct =&gt; 3.00E-11 , cmos =&gt; 0.00E+00),</v>
      </c>
    </row>
    <row r="27" spans="3:3" x14ac:dyDescent="0.25">
      <c r="C27" t="str">
        <f>ssxlibx2!A27 &amp; " =&gt;( ssxlib =&gt; " &amp; TEXT(ssxlibx2!M27*fF,"0.00E+00") &amp; ", sxlib =&gt;  "  &amp; TEXT(sxlibx2!M27*fF,"0.00E+00") &amp; " , vxlib =&gt; " &amp; TEXT(vxlibx2!M27*fF,"0.00E+00")&amp; " , vsclib =&gt; " &amp; TEXT(vsclibx2!M27*fF, "0.00E+00") &amp; " , wsclib =&gt; " &amp; TEXT(wsclibx2!M27*fF, "0.00E+00") &amp; " , vgalib =&gt; " &amp; TEXT(vgalibx2!M27*fF, "0.00E+00") &amp; " , rgalib =&gt; " &amp; TEXT(rgalibx2!M27*fF, "0.00E+00") &amp; " , ac =&gt; " &amp; TEXT(ac!M27*pF, "0.00E+00") &amp; " , act =&gt; " &amp; TEXT(act!M27*pF, "0.00E+00") &amp; " , hc =&gt; " &amp; TEXT(hc!M27*pF, "0.00E+00") &amp; " , hct =&gt; " &amp; TEXT(hct!M27*pF, "0.00E+00") &amp; " , cmos =&gt; " &amp; TEXT(cmos!M27*pF,"0.00E+00")&amp;"),"</f>
        <v>num163 =&gt;( ssxlib =&gt; 0.00E+00, sxlib =&gt;  0.00E+00 , vxlib =&gt; 0.00E+00 , vsclib =&gt; 0.00E+00 , wsclib =&gt; 0.00E+00 , vgalib =&gt; 0.00E+00 , rgalib =&gt; 0.00E+00 , ac =&gt; 0.00E+00 , act =&gt; 0.00E+00 , hc =&gt; 6.00E-11 , hct =&gt; 0.00E+00 , cmos =&gt; 0.00E+00),</v>
      </c>
    </row>
    <row r="28" spans="3:3" x14ac:dyDescent="0.25">
      <c r="C28" t="str">
        <f>ssxlibx2!A28 &amp; " =&gt;( ssxlib =&gt; " &amp; TEXT(ssxlibx2!M28*fF,"0.00E+00") &amp; ", sxlib =&gt;  "  &amp; TEXT(sxlibx2!M28*fF,"0.00E+00") &amp; " , vxlib =&gt; " &amp; TEXT(vxlibx2!M28*fF,"0.00E+00")&amp; " , vsclib =&gt; " &amp; TEXT(vsclibx2!M28*fF, "0.00E+00") &amp; " , wsclib =&gt; " &amp; TEXT(wsclibx2!M28*fF, "0.00E+00") &amp; " , vgalib =&gt; " &amp; TEXT(vgalibx2!M28*fF, "0.00E+00") &amp; " , rgalib =&gt; " &amp; TEXT(rgalibx2!M28*fF, "0.00E+00") &amp; " , ac =&gt; " &amp; TEXT(ac!M28*pF, "0.00E+00") &amp; " , act =&gt; " &amp; TEXT(act!M28*pF, "0.00E+00") &amp; " , hc =&gt; " &amp; TEXT(hc!M28*pF, "0.00E+00") &amp; " , hct =&gt; " &amp; TEXT(hct!M28*pF, "0.00E+00") &amp; " , cmos =&gt; " &amp; TEXT(cmos!M28*pF,"0.00E+00")&amp;"),"</f>
        <v>dff_rising_edge =&gt;( ssxlib =&gt; 0.00E+00, sxlib =&gt;  0.00E+00 , vxlib =&gt; 0.00E+00 , vsclib =&gt; 9.31E-15 , wsclib =&gt; 9.31E-15 , vgalib =&gt; 0.00E+00 , rgalib =&gt; 0.00E+00 , ac =&gt; 0.00E+00 , act =&gt; 0.00E+00 , hc =&gt; 2.40E-11 , hct =&gt; 2.40E-11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73BA-BC23-4613-8A11-3276A97CA114}">
  <dimension ref="B2:C28"/>
  <sheetViews>
    <sheetView topLeftCell="B1" zoomScale="70" zoomScaleNormal="70" workbookViewId="0">
      <selection activeCell="B8" sqref="A8:XFD28"/>
    </sheetView>
  </sheetViews>
  <sheetFormatPr defaultRowHeight="15" x14ac:dyDescent="0.25"/>
  <cols>
    <col min="3" max="3" width="245.5703125" customWidth="1"/>
  </cols>
  <sheetData>
    <row r="2" spans="2:3" x14ac:dyDescent="0.25">
      <c r="B2" s="21"/>
    </row>
    <row r="3" spans="2:3" x14ac:dyDescent="0.25">
      <c r="B3" s="21"/>
    </row>
    <row r="8" spans="2:3" x14ac:dyDescent="0.25">
      <c r="C8" t="str">
        <f>ssxlibx2!A8 &amp; " =&gt;( ssxlib =&gt; " &amp; TEXT(ssxlibx2!N8*fF,"0.00E+00") &amp; ", sxlib =&gt;  "  &amp; TEXT(sxlibx2!N8*fF,"0.00E+00") &amp; " , vxlib =&gt; " &amp; TEXT(vxlibx2!N8*fF,"0.00E+00")&amp; " , vsclib =&gt; " &amp; TEXT(vsclibx2!N8*fF, "0.00E+00") &amp; " , wsclib =&gt; " &amp; TEXT(wsclibx2!N8*fF, "0.00E+00") &amp; " , vgalib =&gt; " &amp; TEXT(vgalibx2!N8*fF, "0.00E+00") &amp; " , rgalib =&gt; " &amp; TEXT(rgalibx2!N8*fF, "0.00E+00") &amp; " , ac =&gt; " &amp; TEXT(ac!N8*pF, "0.00E+00") &amp; " , act =&gt; " &amp; TEXT(act!N8*pF, "0.00E+00") &amp; " , hc =&gt; " &amp; TEXT(hc!N8*pF, "0.00E+00") &amp; " , hct =&gt; " &amp; TEXT(hct!N8*pF, "0.00E+00") &amp; " , cmos =&gt; " &amp; TEXT(cmos!N8*pF,"0.00E+00")&amp;"),"</f>
        <v>tristate_buffer =&gt;( ssxlib =&gt; 0.00E+00, sxlib =&gt;  0.00E+00 , vxlib =&gt; 0.00E+00 , vsclib =&gt; 0.00E+00 , wsclib =&gt; 0.00E+00 , vgalib =&gt; 0.00E+00 , rgalib =&gt; 0.00E+00 , ac =&gt; 4.00E-12 , act =&gt; 4.00E-12 , hc =&gt; 1.00E-11 , hct =&gt; 3.50E-12 , cmos =&gt; 0.00E+00),</v>
      </c>
    </row>
    <row r="9" spans="2:3" x14ac:dyDescent="0.25">
      <c r="C9" t="str">
        <f>ssxlibx2!A9 &amp; " =&gt;( ssxlib =&gt; " &amp; TEXT(ssxlibx2!N9*fF,"0.00E+00") &amp; ", sxlib =&gt;  "  &amp; TEXT(sxlibx2!N9*fF,"0.00E+00") &amp; " , vxlib =&gt; " &amp; TEXT(vxlibx2!N9*fF,"0.00E+00")&amp; " , vsclib =&gt; " &amp; TEXT(vsclibx2!N9*fF, "0.00E+00") &amp; " , wsclib =&gt; " &amp; TEXT(wsclibx2!N9*fF, "0.00E+00") &amp; " , vgalib =&gt; " &amp; TEXT(vgalibx2!N9*fF, "0.00E+00") &amp; " , rgalib =&gt; " &amp; TEXT(rgalibx2!N9*fF, "0.00E+00") &amp; " , ac =&gt; " &amp; TEXT(ac!N9*pF, "0.00E+00") &amp; " , act =&gt; " &amp; TEXT(act!N9*pF, "0.00E+00") &amp; " , hc =&gt; " &amp; TEXT(hc!N9*pF, "0.00E+00") &amp; " , hct =&gt; " &amp; TEXT(hct!N9*pF, "0.00E+00") &amp; " , cmos =&gt; " &amp; TEXT(cmos!N9*pF,"0.00E+00")&amp;"),"</f>
        <v>buffer_non_inv =&gt;( ssxlib =&gt; 2.60E-15, sxlib =&gt;  2.50E-15 , vxlib =&gt; 4.90E-15 , vsclib =&gt; 3.40E-15 , wsclib =&gt; 3.40E-15 , vgalib =&gt; 0.00E+00 , rgalib =&gt; 0.00E+00 , ac =&gt; 0.00E+00 , act =&gt; 0.00E+00 , hc =&gt; 0.00E+00 , hct =&gt; 0.00E+00 , cmos =&gt; 0.00E+00),</v>
      </c>
    </row>
    <row r="10" spans="2:3" x14ac:dyDescent="0.25">
      <c r="C10" t="str">
        <f>ssxlibx2!A10 &amp; " =&gt;( ssxlib =&gt; " &amp; TEXT(ssxlibx2!N10*fF,"0.00E+00") &amp; ", sxlib =&gt;  "  &amp; TEXT(sxlibx2!N10*fF,"0.00E+00") &amp; " , vxlib =&gt; " &amp; TEXT(vxlibx2!N10*fF,"0.00E+00")&amp; " , vsclib =&gt; " &amp; TEXT(vsclibx2!N10*fF, "0.00E+00") &amp; " , wsclib =&gt; " &amp; TEXT(wsclibx2!N10*fF, "0.00E+00") &amp; " , vgalib =&gt; " &amp; TEXT(vgalibx2!N10*fF, "0.00E+00") &amp; " , rgalib =&gt; " &amp; TEXT(rgalibx2!N10*fF, "0.00E+00") &amp; " , ac =&gt; " &amp; TEXT(ac!N10*pF, "0.00E+00") &amp; " , act =&gt; " &amp; TEXT(act!N10*pF, "0.00E+00") &amp; " , hc =&gt; " &amp; TEXT(hc!N10*pF, "0.00E+00") &amp; " , hct =&gt; " &amp; TEXT(hct!N10*pF, "0.00E+00") &amp; " , cmos =&gt; " &amp; TEXT(cmos!N10*pF,"0.00E+00")&amp;"),"</f>
        <v>inverter =&gt;( ssxlib =&gt; 5.60E-15, sxlib =&gt;  5.50E-15 , vxlib =&gt; 5.90E-15 , vsclib =&gt; 4.60E-15 , wsclib =&gt; 4.60E-15 , vgalib =&gt; 5.00E-15 , rgalib =&gt; 5.40E-15 , ac =&gt; 4.50E-12 , act =&gt; 4.50E-12 , hc =&gt; 3.50E-12 , hct =&gt; 3.50E-12 , cmos =&gt; 6.00E-12),</v>
      </c>
    </row>
    <row r="11" spans="2:3" x14ac:dyDescent="0.25">
      <c r="C11" t="str">
        <f>ssxlibx2!A11 &amp; " =&gt;( ssxlib =&gt; " &amp; TEXT(ssxlibx2!N11*fF,"0.00E+00") &amp; ", sxlib =&gt;  "  &amp; TEXT(sxlibx2!N11*fF,"0.00E+00") &amp; " , vxlib =&gt; " &amp; TEXT(vxlibx2!N11*fF,"0.00E+00")&amp; " , vsclib =&gt; " &amp; TEXT(vsclibx2!N11*fF, "0.00E+00") &amp; " , wsclib =&gt; " &amp; TEXT(wsclibx2!N11*fF, "0.00E+00") &amp; " , vgalib =&gt; " &amp; TEXT(vgalibx2!N11*fF, "0.00E+00") &amp; " , rgalib =&gt; " &amp; TEXT(rgalibx2!N11*fF, "0.00E+00") &amp; " , ac =&gt; " &amp; TEXT(ac!N11*pF, "0.00E+00") &amp; " , act =&gt; " &amp; TEXT(act!N11*pF, "0.00E+00") &amp; " , hc =&gt; " &amp; TEXT(hc!N11*pF, "0.00E+00") &amp; " , hct =&gt; " &amp; TEXT(hct!N11*pF, "0.00E+00") &amp; " , cmos =&gt; " &amp; TEXT(cmos!N11*pF,"0.00E+00")&amp;"),"</f>
        <v>and2 =&gt;( ssxlib =&gt; 4.90E-15, sxlib =&gt;  4.80E-15 , vxlib =&gt; 5.50E-15 , vsclib =&gt; 3.90E-15 , wsclib =&gt; 3.90E-15 , vgalib =&gt; 0.00E+00 , rgalib =&gt; 0.00E+00 , ac =&gt; 4.50E-12 , act =&gt; 4.50E-12 , hc =&gt; 3.50E-12 , hct =&gt; 3.50E-12 , cmos =&gt; 5.00E-12),</v>
      </c>
    </row>
    <row r="12" spans="2:3" x14ac:dyDescent="0.25">
      <c r="C12" t="str">
        <f>ssxlibx2!A12 &amp; " =&gt;( ssxlib =&gt; " &amp; TEXT(ssxlibx2!N12*fF,"0.00E+00") &amp; ", sxlib =&gt;  "  &amp; TEXT(sxlibx2!N12*fF,"0.00E+00") &amp; " , vxlib =&gt; " &amp; TEXT(vxlibx2!N12*fF,"0.00E+00")&amp; " , vsclib =&gt; " &amp; TEXT(vsclibx2!N12*fF, "0.00E+00") &amp; " , wsclib =&gt; " &amp; TEXT(wsclibx2!N12*fF, "0.00E+00") &amp; " , vgalib =&gt; " &amp; TEXT(vgalibx2!N12*fF, "0.00E+00") &amp; " , rgalib =&gt; " &amp; TEXT(rgalibx2!N12*fF, "0.00E+00") &amp; " , ac =&gt; " &amp; TEXT(ac!N12*pF, "0.00E+00") &amp; " , act =&gt; " &amp; TEXT(act!N12*pF, "0.00E+00") &amp; " , hc =&gt; " &amp; TEXT(hc!N12*pF, "0.00E+00") &amp; " , hct =&gt; " &amp; TEXT(hct!N12*pF, "0.00E+00") &amp; " , cmos =&gt; " &amp; TEXT(cmos!N12*pF,"0.00E+00")&amp;"),"</f>
        <v>and3 =&gt;( ssxlib =&gt; 4.90E-15, sxlib =&gt;  4.90E-15 , vxlib =&gt; 5.70E-15 , vsclib =&gt; 4.10E-15 , wsclib =&gt; 4.10E-15 , vgalib =&gt; 0.00E+00 , rgalib =&gt; 0.00E+00 , ac =&gt; 0.00E+00 , act =&gt; 0.00E+00 , hc =&gt; 3.50E-12 , hct =&gt; 0.00E+00 , cmos =&gt; 5.00E-12),</v>
      </c>
    </row>
    <row r="13" spans="2:3" x14ac:dyDescent="0.25">
      <c r="C13" t="str">
        <f>ssxlibx2!A13 &amp; " =&gt;( ssxlib =&gt; " &amp; TEXT(ssxlibx2!N13*fF,"0.00E+00") &amp; ", sxlib =&gt;  "  &amp; TEXT(sxlibx2!N13*fF,"0.00E+00") &amp; " , vxlib =&gt; " &amp; TEXT(vxlibx2!N13*fF,"0.00E+00")&amp; " , vsclib =&gt; " &amp; TEXT(vsclibx2!N13*fF, "0.00E+00") &amp; " , wsclib =&gt; " &amp; TEXT(wsclibx2!N13*fF, "0.00E+00") &amp; " , vgalib =&gt; " &amp; TEXT(vgalibx2!N13*fF, "0.00E+00") &amp; " , rgalib =&gt; " &amp; TEXT(rgalibx2!N13*fF, "0.00E+00") &amp; " , ac =&gt; " &amp; TEXT(ac!N13*pF, "0.00E+00") &amp; " , act =&gt; " &amp; TEXT(act!N13*pF, "0.00E+00") &amp; " , hc =&gt; " &amp; TEXT(hc!N13*pF, "0.00E+00") &amp; " , hct =&gt; " &amp; TEXT(hct!N13*pF, "0.00E+00") &amp; " , cmos =&gt; " &amp; TEXT(cmos!N13*pF,"0.00E+00")&amp;"),"</f>
        <v>and4 =&gt;( ssxlib =&gt; 4.70E-15, sxlib =&gt;  4.80E-15 , vxlib =&gt; 5.90E-15 , vsclib =&gt; 4.60E-15 , wsclib =&gt; 4.60E-15 , vgalib =&gt; 0.00E+00 , rgalib =&gt; 0.00E+00 , ac =&gt; 0.00E+00 , act =&gt; 0.00E+00 , hc =&gt; 3.50E-12 , hct =&gt; 0.00E+00 , cmos =&gt; 0.00E+00),</v>
      </c>
    </row>
    <row r="14" spans="2:3" x14ac:dyDescent="0.25">
      <c r="C14" t="str">
        <f>ssxlibx2!A14 &amp; " =&gt;( ssxlib =&gt; " &amp; TEXT(ssxlibx2!N14*fF,"0.00E+00") &amp; ", sxlib =&gt;  "  &amp; TEXT(sxlibx2!N14*fF,"0.00E+00") &amp; " , vxlib =&gt; " &amp; TEXT(vxlibx2!N14*fF,"0.00E+00")&amp; " , vsclib =&gt; " &amp; TEXT(vsclibx2!N14*fF, "0.00E+00") &amp; " , wsclib =&gt; " &amp; TEXT(wsclibx2!N14*fF, "0.00E+00") &amp; " , vgalib =&gt; " &amp; TEXT(vgalibx2!N14*fF, "0.00E+00") &amp; " , rgalib =&gt; " &amp; TEXT(rgalibx2!N14*fF, "0.00E+00") &amp; " , ac =&gt; " &amp; TEXT(ac!N14*pF, "0.00E+00") &amp; " , act =&gt; " &amp; TEXT(act!N14*pF, "0.00E+00") &amp; " , hc =&gt; " &amp; TEXT(hc!N14*pF, "0.00E+00") &amp; " , hct =&gt; " &amp; TEXT(hct!N14*pF, "0.00E+00") &amp; " , cmos =&gt; " &amp; TEXT(cmos!N14*pF,"0.00E+00")&amp;"),"</f>
        <v>or2 =&gt;( ssxlib =&gt; 4.70E-15, sxlib =&gt;  4.70E-15 , vxlib =&gt; 4.10E-15 , vsclib =&gt; 4.30E-15 , wsclib =&gt; 4.30E-15 , vgalib =&gt; 0.00E+00 , rgalib =&gt; 0.00E+00 , ac =&gt; 4.50E-12 , act =&gt; 4.50E-12 , hc =&gt; 3.50E-12 , hct =&gt; 3.50E-12 , cmos =&gt; 5.00E-12),</v>
      </c>
    </row>
    <row r="15" spans="2:3" x14ac:dyDescent="0.25">
      <c r="C15" t="str">
        <f>ssxlibx2!A15 &amp; " =&gt;( ssxlib =&gt; " &amp; TEXT(ssxlibx2!N15*fF,"0.00E+00") &amp; ", sxlib =&gt;  "  &amp; TEXT(sxlibx2!N15*fF,"0.00E+00") &amp; " , vxlib =&gt; " &amp; TEXT(vxlibx2!N15*fF,"0.00E+00")&amp; " , vsclib =&gt; " &amp; TEXT(vsclibx2!N15*fF, "0.00E+00") &amp; " , wsclib =&gt; " &amp; TEXT(wsclibx2!N15*fF, "0.00E+00") &amp; " , vgalib =&gt; " &amp; TEXT(vgalibx2!N15*fF, "0.00E+00") &amp; " , rgalib =&gt; " &amp; TEXT(rgalibx2!N15*fF, "0.00E+00") &amp; " , ac =&gt; " &amp; TEXT(ac!N15*pF, "0.00E+00") &amp; " , act =&gt; " &amp; TEXT(act!N15*pF, "0.00E+00") &amp; " , hc =&gt; " &amp; TEXT(hc!N15*pF, "0.00E+00") &amp; " , hct =&gt; " &amp; TEXT(hct!N15*pF, "0.00E+00") &amp; " , cmos =&gt; " &amp; TEXT(cmos!N15*pF,"0.00E+00")&amp;"),"</f>
        <v>or3 =&gt;( ssxlib =&gt; 4.40E-15, sxlib =&gt;  4.40E-15 , vxlib =&gt; 5.00E-15 , vsclib =&gt; 5.60E-15 , wsclib =&gt; 5.60E-15 , vgalib =&gt; 0.00E+00 , rgalib =&gt; 0.00E+00 , ac =&gt; 0.00E+00 , act =&gt; 0.00E+00 , hc =&gt; 3.50E-12 , hct =&gt; 0.00E+00 , cmos =&gt; 5.00E-12),</v>
      </c>
    </row>
    <row r="16" spans="2:3" x14ac:dyDescent="0.25">
      <c r="C16" t="str">
        <f>ssxlibx2!A16 &amp; " =&gt;( ssxlib =&gt; " &amp; TEXT(ssxlibx2!N16*fF,"0.00E+00") &amp; ", sxlib =&gt;  "  &amp; TEXT(sxlibx2!N16*fF,"0.00E+00") &amp; " , vxlib =&gt; " &amp; TEXT(vxlibx2!N16*fF,"0.00E+00")&amp; " , vsclib =&gt; " &amp; TEXT(vsclibx2!N16*fF, "0.00E+00") &amp; " , wsclib =&gt; " &amp; TEXT(wsclibx2!N16*fF, "0.00E+00") &amp; " , vgalib =&gt; " &amp; TEXT(vgalibx2!N16*fF, "0.00E+00") &amp; " , rgalib =&gt; " &amp; TEXT(rgalibx2!N16*fF, "0.00E+00") &amp; " , ac =&gt; " &amp; TEXT(ac!N16*pF, "0.00E+00") &amp; " , act =&gt; " &amp; TEXT(act!N16*pF, "0.00E+00") &amp; " , hc =&gt; " &amp; TEXT(hc!N16*pF, "0.00E+00") &amp; " , hct =&gt; " &amp; TEXT(hct!N16*pF, "0.00E+00") &amp; " , cmos =&gt; " &amp; TEXT(cmos!N16*pF,"0.00E+00")&amp;"),"</f>
        <v>or4 =&gt;( ssxlib =&gt; 4.20E-15, sxlib =&gt;  4.20E-15 , vxlib =&gt; 4.90E-15 , vsclib =&gt; 6.10E-15 , wsclib =&gt; 6.10E-15 , vgalib =&gt; 0.00E+00 , rgalib =&gt; 0.00E+00 , ac =&gt; 0.00E+00 , act =&gt; 0.00E+00 , hc =&gt; 3.50E-12 , hct =&gt; 0.00E+00 , cmos =&gt; 7.50E-12),</v>
      </c>
    </row>
    <row r="17" spans="3:3" x14ac:dyDescent="0.25">
      <c r="C17" t="str">
        <f>ssxlibx2!A17 &amp; " =&gt;( ssxlib =&gt; " &amp; TEXT(ssxlibx2!N17*fF,"0.00E+00") &amp; ", sxlib =&gt;  "  &amp; TEXT(sxlibx2!N17*fF,"0.00E+00") &amp; " , vxlib =&gt; " &amp; TEXT(vxlibx2!N17*fF,"0.00E+00")&amp; " , vsclib =&gt; " &amp; TEXT(vsclibx2!N17*fF, "0.00E+00") &amp; " , wsclib =&gt; " &amp; TEXT(wsclibx2!N17*fF, "0.00E+00") &amp; " , vgalib =&gt; " &amp; TEXT(vgalibx2!N17*fF, "0.00E+00") &amp; " , rgalib =&gt; " &amp; TEXT(rgalibx2!N17*fF, "0.00E+00") &amp; " , ac =&gt; " &amp; TEXT(ac!N17*pF, "0.00E+00") &amp; " , act =&gt; " &amp; TEXT(act!N17*pF, "0.00E+00") &amp; " , hc =&gt; " &amp; TEXT(hc!N17*pF, "0.00E+00") &amp; " , hct =&gt; " &amp; TEXT(hct!N17*pF, "0.00E+00") &amp; " , cmos =&gt; " &amp; TEXT(cmos!N17*pF,"0.00E+00")&amp;"),"</f>
        <v>nand2 =&gt;( ssxlib =&gt; 4.40E-15, sxlib =&gt;  4.40E-15 , vxlib =&gt; 7.50E-15 , vsclib =&gt; 4.80E-15 , wsclib =&gt; 4.80E-15 , vgalib =&gt; 4.90E-15 , rgalib =&gt; 5.20E-15 , ac =&gt; 4.50E-12 , act =&gt; 4.50E-12 , hc =&gt; 3.50E-12 , hct =&gt; 3.50E-12 , cmos =&gt; 5.00E-12),</v>
      </c>
    </row>
    <row r="18" spans="3:3" x14ac:dyDescent="0.25">
      <c r="C18" t="str">
        <f>ssxlibx2!A18 &amp; " =&gt;( ssxlib =&gt; " &amp; TEXT(ssxlibx2!N18*fF,"0.00E+00") &amp; ", sxlib =&gt;  "  &amp; TEXT(sxlibx2!N18*fF,"0.00E+00") &amp; " , vxlib =&gt; " &amp; TEXT(vxlibx2!N18*fF,"0.00E+00")&amp; " , vsclib =&gt; " &amp; TEXT(vsclibx2!N18*fF, "0.00E+00") &amp; " , wsclib =&gt; " &amp; TEXT(wsclibx2!N18*fF, "0.00E+00") &amp; " , vgalib =&gt; " &amp; TEXT(vgalibx2!N18*fF, "0.00E+00") &amp; " , rgalib =&gt; " &amp; TEXT(rgalibx2!N18*fF, "0.00E+00") &amp; " , ac =&gt; " &amp; TEXT(ac!N18*pF, "0.00E+00") &amp; " , act =&gt; " &amp; TEXT(act!N18*pF, "0.00E+00") &amp; " , hc =&gt; " &amp; TEXT(hc!N18*pF, "0.00E+00") &amp; " , hct =&gt; " &amp; TEXT(hct!N18*pF, "0.00E+00") &amp; " , cmos =&gt; " &amp; TEXT(cmos!N18*pF,"0.00E+00")&amp;"),"</f>
        <v>nand3 =&gt;( ssxlib =&gt; 4.50E-15, sxlib =&gt;  4.60E-15 , vxlib =&gt; 6.90E-15 , vsclib =&gt; 6.00E-15 , wsclib =&gt; 6.00E-15 , vgalib =&gt; 4.80E-15 , rgalib =&gt; 5.20E-15 , ac =&gt; 4.50E-12 , act =&gt; 4.50E-12 , hc =&gt; 3.50E-12 , hct =&gt; 3.50E-12 , cmos =&gt; 5.00E-12),</v>
      </c>
    </row>
    <row r="19" spans="3:3" x14ac:dyDescent="0.25">
      <c r="C19" t="str">
        <f>ssxlibx2!A19 &amp; " =&gt;( ssxlib =&gt; " &amp; TEXT(ssxlibx2!N19*fF,"0.00E+00") &amp; ", sxlib =&gt;  "  &amp; TEXT(sxlibx2!N19*fF,"0.00E+00") &amp; " , vxlib =&gt; " &amp; TEXT(vxlibx2!N19*fF,"0.00E+00")&amp; " , vsclib =&gt; " &amp; TEXT(vsclibx2!N19*fF, "0.00E+00") &amp; " , wsclib =&gt; " &amp; TEXT(wsclibx2!N19*fF, "0.00E+00") &amp; " , vgalib =&gt; " &amp; TEXT(vgalibx2!N19*fF, "0.00E+00") &amp; " , rgalib =&gt; " &amp; TEXT(rgalibx2!N19*fF, "0.00E+00") &amp; " , ac =&gt; " &amp; TEXT(ac!N19*pF, "0.00E+00") &amp; " , act =&gt; " &amp; TEXT(act!N19*pF, "0.00E+00") &amp; " , hc =&gt; " &amp; TEXT(hc!N19*pF, "0.00E+00") &amp; " , hct =&gt; " &amp; TEXT(hct!N19*pF, "0.00E+00") &amp; " , cmos =&gt; " &amp; TEXT(cmos!N19*pF,"0.00E+00")&amp;"),"</f>
        <v>nand4 =&gt;( ssxlib =&gt; 4.40E-15, sxlib =&gt;  4.50E-15 , vxlib =&gt; 8.70E-15 , vsclib =&gt; 6.10E-15 , wsclib =&gt; 6.10E-15 , vgalib =&gt; 0.00E+00 , rgalib =&gt; 0.00E+00 , ac =&gt; 4.50E-12 , act =&gt; 3.80E-12 , hc =&gt; 3.50E-12 , hct =&gt; 3.50E-12 , cmos =&gt; 5.00E-12),</v>
      </c>
    </row>
    <row r="20" spans="3:3" x14ac:dyDescent="0.25">
      <c r="C20" t="str">
        <f>ssxlibx2!A20 &amp; " =&gt;( ssxlib =&gt; " &amp; TEXT(ssxlibx2!N20*fF,"0.00E+00") &amp; ", sxlib =&gt;  "  &amp; TEXT(sxlibx2!N20*fF,"0.00E+00") &amp; " , vxlib =&gt; " &amp; TEXT(vxlibx2!N20*fF,"0.00E+00")&amp; " , vsclib =&gt; " &amp; TEXT(vsclibx2!N20*fF, "0.00E+00") &amp; " , wsclib =&gt; " &amp; TEXT(wsclibx2!N20*fF, "0.00E+00") &amp; " , vgalib =&gt; " &amp; TEXT(vgalibx2!N20*fF, "0.00E+00") &amp; " , rgalib =&gt; " &amp; TEXT(rgalibx2!N20*fF, "0.00E+00") &amp; " , ac =&gt; " &amp; TEXT(ac!N20*pF, "0.00E+00") &amp; " , act =&gt; " &amp; TEXT(act!N20*pF, "0.00E+00") &amp; " , hc =&gt; " &amp; TEXT(hc!N20*pF, "0.00E+00") &amp; " , hct =&gt; " &amp; TEXT(hct!N20*pF, "0.00E+00") &amp; " , cmos =&gt; " &amp; TEXT(cmos!N20*pF,"0.00E+00")&amp;"),"</f>
        <v>nor2 =&gt;( ssxlib =&gt; 5.20E-15, sxlib =&gt;  5.30E-15 , vxlib =&gt; 9.80E-15 , vsclib =&gt; 7.30E-15 , wsclib =&gt; 7.30E-15 , vgalib =&gt; 7.40E-15 , rgalib =&gt; 1.04E-14 , ac =&gt; 4.50E-12 , act =&gt; 4.50E-12 , hc =&gt; 3.50E-12 , hct =&gt; 3.50E-12 , cmos =&gt; 5.00E-12),</v>
      </c>
    </row>
    <row r="21" spans="3:3" x14ac:dyDescent="0.25">
      <c r="C21" t="str">
        <f>ssxlibx2!A21 &amp; " =&gt;( ssxlib =&gt; " &amp; TEXT(ssxlibx2!N21*fF,"0.00E+00") &amp; ", sxlib =&gt;  "  &amp; TEXT(sxlibx2!N21*fF,"0.00E+00") &amp; " , vxlib =&gt; " &amp; TEXT(vxlibx2!N21*fF,"0.00E+00")&amp; " , vsclib =&gt; " &amp; TEXT(vsclibx2!N21*fF, "0.00E+00") &amp; " , wsclib =&gt; " &amp; TEXT(wsclibx2!N21*fF, "0.00E+00") &amp; " , vgalib =&gt; " &amp; TEXT(vgalibx2!N21*fF, "0.00E+00") &amp; " , rgalib =&gt; " &amp; TEXT(rgalibx2!N21*fF, "0.00E+00") &amp; " , ac =&gt; " &amp; TEXT(ac!N21*pF, "0.00E+00") &amp; " , act =&gt; " &amp; TEXT(act!N21*pF, "0.00E+00") &amp; " , hc =&gt; " &amp; TEXT(hc!N21*pF, "0.00E+00") &amp; " , hct =&gt; " &amp; TEXT(hct!N21*pF, "0.00E+00") &amp; " , cmos =&gt; " &amp; TEXT(cmos!N21*pF,"0.00E+00")&amp;"),"</f>
        <v>nor3 =&gt;( ssxlib =&gt; 5.10E-15, sxlib =&gt;  5.30E-15 , vxlib =&gt; 9.20E-15 , vsclib =&gt; 1.04E-14 , wsclib =&gt; 1.04E-14 , vgalib =&gt; 7.40E-15 , rgalib =&gt; 1.04E-14 , ac =&gt; 0.00E+00 , act =&gt; 0.00E+00 , hc =&gt; 0.00E+00 , hct =&gt; 0.00E+00 , cmos =&gt; 5.00E-12),</v>
      </c>
    </row>
    <row r="22" spans="3:3" x14ac:dyDescent="0.25">
      <c r="C22" t="str">
        <f>ssxlibx2!A22 &amp; " =&gt;( ssxlib =&gt; " &amp; TEXT(ssxlibx2!N22*fF,"0.00E+00") &amp; ", sxlib =&gt;  "  &amp; TEXT(sxlibx2!N22*fF,"0.00E+00") &amp; " , vxlib =&gt; " &amp; TEXT(vxlibx2!N22*fF,"0.00E+00")&amp; " , vsclib =&gt; " &amp; TEXT(vsclibx2!N22*fF, "0.00E+00") &amp; " , wsclib =&gt; " &amp; TEXT(wsclibx2!N22*fF, "0.00E+00") &amp; " , vgalib =&gt; " &amp; TEXT(vgalibx2!N22*fF, "0.00E+00") &amp; " , rgalib =&gt; " &amp; TEXT(rgalibx2!N22*fF, "0.00E+00") &amp; " , ac =&gt; " &amp; TEXT(ac!N22*pF, "0.00E+00") &amp; " , act =&gt; " &amp; TEXT(act!N22*pF, "0.00E+00") &amp; " , hc =&gt; " &amp; TEXT(hc!N22*pF, "0.00E+00") &amp; " , hct =&gt; " &amp; TEXT(hct!N22*pF, "0.00E+00") &amp; " , cmos =&gt; " &amp; TEXT(cmos!N22*pF,"0.00E+00")&amp;"),"</f>
        <v>nor4 =&gt;( ssxlib =&gt; 5.20E-15, sxlib =&gt;  5.30E-15 , vxlib =&gt; 1.01E-14 , vsclib =&gt; 1.01E-14 , wsclib =&gt; 1.01E-14 , vgalib =&gt; 0.00E+00 , rgalib =&gt; 0.00E+00 , ac =&gt; 0.00E+00 , act =&gt; 0.00E+00 , hc =&gt; 0.00E+00 , hct =&gt; 0.00E+00 , cmos =&gt; 5.00E-12),</v>
      </c>
    </row>
    <row r="23" spans="3:3" x14ac:dyDescent="0.25">
      <c r="C23" t="str">
        <f>ssxlibx2!A23 &amp; " =&gt;( ssxlib =&gt; " &amp; TEXT(ssxlibx2!N23*fF,"0.00E+00") &amp; ", sxlib =&gt;  "  &amp; TEXT(sxlibx2!N23*fF,"0.00E+00") &amp; " , vxlib =&gt; " &amp; TEXT(vxlibx2!N23*fF,"0.00E+00")&amp; " , vsclib =&gt; " &amp; TEXT(vsclibx2!N23*fF, "0.00E+00") &amp; " , wsclib =&gt; " &amp; TEXT(wsclibx2!N23*fF, "0.00E+00") &amp; " , vgalib =&gt; " &amp; TEXT(vgalibx2!N23*fF, "0.00E+00") &amp; " , rgalib =&gt; " &amp; TEXT(rgalibx2!N23*fF, "0.00E+00") &amp; " , ac =&gt; " &amp; TEXT(ac!N23*pF, "0.00E+00") &amp; " , act =&gt; " &amp; TEXT(act!N23*pF, "0.00E+00") &amp; " , hc =&gt; " &amp; TEXT(hc!N23*pF, "0.00E+00") &amp; " , hct =&gt; " &amp; TEXT(hct!N23*pF, "0.00E+00") &amp; " , cmos =&gt; " &amp; TEXT(cmos!N23*pF,"0.00E+00")&amp;"),"</f>
        <v>xor2 =&gt;( ssxlib =&gt; 9.40E-15, sxlib =&gt;  9.70E-15 , vxlib =&gt; 6.50E-15 , vsclib =&gt; 1.03E-14 , wsclib =&gt; 1.03E-14 , vgalib =&gt; 5.30E-15 , rgalib =&gt; 5.70E-15 , ac =&gt; 4.50E-12 , act =&gt; 5.00E-12 , hc =&gt; 3.50E-12 , hct =&gt; 3.50E-12 , cmos =&gt; 5.00E-12),</v>
      </c>
    </row>
    <row r="24" spans="3:3" x14ac:dyDescent="0.25">
      <c r="C24" t="str">
        <f>ssxlibx2!A24 &amp; " =&gt;( ssxlib =&gt; " &amp; TEXT(ssxlibx2!N24*fF,"0.00E+00") &amp; ", sxlib =&gt;  "  &amp; TEXT(sxlibx2!N24*fF,"0.00E+00") &amp; " , vxlib =&gt; " &amp; TEXT(vxlibx2!N24*fF,"0.00E+00")&amp; " , vsclib =&gt; " &amp; TEXT(vsclibx2!N24*fF, "0.00E+00") &amp; " , wsclib =&gt; " &amp; TEXT(wsclibx2!N24*fF, "0.00E+00") &amp; " , vgalib =&gt; " &amp; TEXT(vgalibx2!N24*fF, "0.00E+00") &amp; " , rgalib =&gt; " &amp; TEXT(rgalibx2!N24*fF, "0.00E+00") &amp; " , ac =&gt; " &amp; TEXT(ac!N24*pF, "0.00E+00") &amp; " , act =&gt; " &amp; TEXT(act!N24*pF, "0.00E+00") &amp; " , hc =&gt; " &amp; TEXT(hc!N24*pF, "0.00E+00") &amp; " , hct =&gt; " &amp; TEXT(hct!N24*pF, "0.00E+00") &amp; " , cmos =&gt; " &amp; TEXT(cmos!N24*pF,"0.00E+00")&amp;"),"</f>
        <v>xnor2 =&gt;( ssxlib =&gt; 9.00E-15, sxlib =&gt;  9.30E-15 , vxlib =&gt; 6.20E-15 , vsclib =&gt; 6.90E-15 , wsclib =&gt; 6.90E-15 , vgalib =&gt; 5.40E-15 , rgalib =&gt; 5.70E-15 , ac =&gt; 0.00E+00 , act =&gt; 0.00E+00 , hc =&gt; 0.00E+00 , hct =&gt; 0.00E+00 , cmos =&gt; 5.00E-12),</v>
      </c>
    </row>
    <row r="25" spans="3:3" x14ac:dyDescent="0.25">
      <c r="C25" t="str">
        <f>ssxlibx2!A25 &amp; " =&gt;( ssxlib =&gt; " &amp; TEXT(ssxlibx2!N25*fF,"0.00E+00") &amp; ", sxlib =&gt;  "  &amp; TEXT(sxlibx2!N25*fF,"0.00E+00") &amp; " , vxlib =&gt; " &amp; TEXT(vxlibx2!N25*fF,"0.00E+00")&amp; " , vsclib =&gt; " &amp; TEXT(vsclibx2!N25*fF, "0.00E+00") &amp; " , wsclib =&gt; " &amp; TEXT(wsclibx2!N25*fF, "0.00E+00") &amp; " , vgalib =&gt; " &amp; TEXT(vgalibx2!N25*fF, "0.00E+00") &amp; " , rgalib =&gt; " &amp; TEXT(rgalibx2!N25*fF, "0.00E+00") &amp; " , ac =&gt; " &amp; TEXT(ac!N25*pF, "0.00E+00") &amp; " , act =&gt; " &amp; TEXT(act!N25*pF, "0.00E+00") &amp; " , hc =&gt; " &amp; TEXT(hc!N25*pF, "0.00E+00") &amp; " , hct =&gt; " &amp; TEXT(hct!N25*pF, "0.00E+00") &amp; " , cmos =&gt; " &amp; TEXT(cmos!N25*pF,"0.00E+00")&amp;"),"</f>
        <v>mux2 =&gt;( ssxlib =&gt; 3.50E-15, sxlib =&gt;  3.70E-15 , vxlib =&gt; 0.00E+00 , vsclib =&gt; 0.00E+00 , wsclib =&gt; 4.30E-15 , vgalib =&gt; 0.00E+00 , rgalib =&gt; 0.00E+00 , ac =&gt; 0.00E+00 , act =&gt; 0.00E+00 , hc =&gt; 3.50E-12 , hct =&gt; 3.50E-12 , cmos =&gt; 0.00E+00),</v>
      </c>
    </row>
    <row r="26" spans="3:3" x14ac:dyDescent="0.25">
      <c r="C26" t="str">
        <f>ssxlibx2!A26 &amp; " =&gt;( ssxlib =&gt; " &amp; TEXT(ssxlibx2!N26*fF,"0.00E+00") &amp; ", sxlib =&gt;  "  &amp; TEXT(sxlibx2!N26*fF,"0.00E+00") &amp; " , vxlib =&gt; " &amp; TEXT(vxlibx2!N26*fF,"0.00E+00")&amp; " , vsclib =&gt; " &amp; TEXT(vsclibx2!N26*fF, "0.00E+00") &amp; " , wsclib =&gt; " &amp; TEXT(wsclibx2!N26*fF, "0.00E+00") &amp; " , vgalib =&gt; " &amp; TEXT(vgalibx2!N26*fF, "0.00E+00") &amp; " , rgalib =&gt; " &amp; TEXT(rgalibx2!N26*fF, "0.00E+00") &amp; " , ac =&gt; " &amp; TEXT(ac!N26*pF, "0.00E+00") &amp; " , act =&gt; " &amp; TEXT(act!N26*pF, "0.00E+00") &amp; " , hc =&gt; " &amp; TEXT(hc!N26*pF, "0.00E+00") &amp; " , hct =&gt; " &amp; TEXT(hct!N26*pF, "0.00E+00") &amp; " , cmos =&gt; " &amp; TEXT(cmos!N26*pF,"0.00E+00")&amp;"),"</f>
        <v>mux4 =&gt;( ssxlib =&gt; 0.00E+00, sxlib =&gt;  0.00E+00 , vxlib =&gt; 0.00E+00 , vsclib =&gt; 0.00E+00 , wsclib =&gt; 0.00E+00 , vgalib =&gt; 0.00E+00 , rgalib =&gt; 0.00E+00 , ac =&gt; 0.00E+00 , act =&gt; 0.00E+00 , hc =&gt; 3.50E-12 , hct =&gt; 3.50E-12 , cmos =&gt; 0.00E+00),</v>
      </c>
    </row>
    <row r="27" spans="3:3" x14ac:dyDescent="0.25">
      <c r="C27" t="str">
        <f>ssxlibx2!A27 &amp; " =&gt;( ssxlib =&gt; " &amp; TEXT(ssxlibx2!N27*fF,"0.00E+00") &amp; ", sxlib =&gt;  "  &amp; TEXT(sxlibx2!N27*fF,"0.00E+00") &amp; " , vxlib =&gt; " &amp; TEXT(vxlibx2!N27*fF,"0.00E+00")&amp; " , vsclib =&gt; " &amp; TEXT(vsclibx2!N27*fF, "0.00E+00") &amp; " , wsclib =&gt; " &amp; TEXT(wsclibx2!N27*fF, "0.00E+00") &amp; " , vgalib =&gt; " &amp; TEXT(vgalibx2!N27*fF, "0.00E+00") &amp; " , rgalib =&gt; " &amp; TEXT(rgalibx2!N27*fF, "0.00E+00") &amp; " , ac =&gt; " &amp; TEXT(ac!N27*pF, "0.00E+00") &amp; " , act =&gt; " &amp; TEXT(act!N27*pF, "0.00E+00") &amp; " , hc =&gt; " &amp; TEXT(hc!N27*pF, "0.00E+00") &amp; " , hct =&gt; " &amp; TEXT(hct!N27*pF, "0.00E+00") &amp; " , cmos =&gt; " &amp; TEXT(cmos!N27*pF,"0.00E+00")&amp;"),"</f>
        <v>num163 =&gt;( ssxlib =&gt; 0.00E+00, sxlib =&gt;  0.00E+00 , vxlib =&gt; 0.00E+00 , vsclib =&gt; 0.00E+00 , wsclib =&gt; 0.00E+00 , vgalib =&gt; 0.00E+00 , rgalib =&gt; 0.00E+00 , ac =&gt; 0.00E+00 , act =&gt; 0.00E+00 , hc =&gt; 3.50E-12 , hct =&gt; 0.00E+00 , cmos =&gt; 0.00E+00),</v>
      </c>
    </row>
    <row r="28" spans="3:3" x14ac:dyDescent="0.25">
      <c r="C28" t="str">
        <f>ssxlibx2!A28 &amp; " =&gt;( ssxlib =&gt; " &amp; TEXT(ssxlibx2!N28*fF,"0.00E+00") &amp; ", sxlib =&gt;  "  &amp; TEXT(sxlibx2!N28*fF,"0.00E+00") &amp; " , vxlib =&gt; " &amp; TEXT(vxlibx2!N28*fF,"0.00E+00")&amp; " , vsclib =&gt; " &amp; TEXT(vsclibx2!N28*fF, "0.00E+00") &amp; " , wsclib =&gt; " &amp; TEXT(wsclibx2!N28*fF, "0.00E+00") &amp; " , vgalib =&gt; " &amp; TEXT(vgalibx2!N28*fF, "0.00E+00") &amp; " , rgalib =&gt; " &amp; TEXT(rgalibx2!N28*fF, "0.00E+00") &amp; " , ac =&gt; " &amp; TEXT(ac!N28*pF, "0.00E+00") &amp; " , act =&gt; " &amp; TEXT(act!N28*pF, "0.00E+00") &amp; " , hc =&gt; " &amp; TEXT(hc!N28*pF, "0.00E+00") &amp; " , hct =&gt; " &amp; TEXT(hct!N28*pF, "0.00E+00") &amp; " , cmos =&gt; " &amp; TEXT(cmos!N28*pF,"0.00E+00")&amp;"),"</f>
        <v>dff_rising_edge =&gt;( ssxlib =&gt; 0.00E+00, sxlib =&gt;  0.00E+00 , vxlib =&gt; 0.00E+00 , vsclib =&gt; 2.30E-15 , wsclib =&gt; 2.30E-15 , vgalib =&gt; 0.00E+00 , rgalib =&gt; 0.00E+00 , ac =&gt; 0.00E+00 , act =&gt; 0.00E+00 , hc =&gt; 3.50E-12 , hct =&gt; 3.50E-12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050-3A70-4B3E-887E-AAD3792C60E7}">
  <dimension ref="A2:C28"/>
  <sheetViews>
    <sheetView zoomScale="75" zoomScaleNormal="75" workbookViewId="0">
      <selection activeCell="A25" sqref="A25:XFD25"/>
    </sheetView>
  </sheetViews>
  <sheetFormatPr defaultRowHeight="15" x14ac:dyDescent="0.25"/>
  <cols>
    <col min="3" max="3" width="230.85546875" customWidth="1"/>
  </cols>
  <sheetData>
    <row r="2" spans="1:3" x14ac:dyDescent="0.25">
      <c r="A2" t="s">
        <v>71</v>
      </c>
      <c r="B2" s="21">
        <v>9.9999999999999995E-7</v>
      </c>
    </row>
    <row r="3" spans="1:3" x14ac:dyDescent="0.25">
      <c r="A3" t="s">
        <v>72</v>
      </c>
      <c r="B3" s="21">
        <v>1.0000000000000001E-9</v>
      </c>
    </row>
    <row r="8" spans="1:3" x14ac:dyDescent="0.25">
      <c r="C8" s="20" t="str">
        <f>ssxlibx2!A8 &amp; " =&gt;( ssxlib =&gt; " &amp; TEXT(ssxlibx2!L8*nA,"0.00E+00") &amp; ", sxlib =&gt;  "  &amp; TEXT(sxlibx2!L8*nA,"0.00E+00") &amp; " , vxlib =&gt; " &amp; TEXT(vxlibx2!L8*nA,"0.00E+00")&amp; " , vsclib =&gt; " &amp; TEXT(vsclibx2!L8*nA, "0.00E+00") &amp; " , wsclib =&gt; " &amp; TEXT(wsclibx2!L8*nA, "0.00E+00") &amp; " , vgalib =&gt; " &amp; TEXT(vgalibx2!L8*nA, "0.00E+00") &amp; " , rgalib =&gt; " &amp; TEXT(rgalibx2!L8*nA, "0.00E+00") &amp; " , ac =&gt; " &amp; TEXT(ac!L8*uA, "0.00E+00") &amp; " , act =&gt; " &amp; TEXT(act!L8*uA, "0.00E+00") &amp; " , hc =&gt; " &amp; TEXT(hc!L8*uA, "0.00E+00") &amp; " , hct =&gt; " &amp; TEXT(hct!L8*uA, "0.00E+00") &amp; " , cmos =&gt; " &amp; TEXT(cmos!L8*nA,"0.00E+00")&amp;"),"</f>
        <v>tristate_buffer =&gt;( ssxlib =&gt; 0.000E+00, sxlib =&gt;  0.000E+00 , vxlib =&gt; 0.000E+00 , vsclib =&gt; 0.000E+00 , wsclib =&gt; 0.000E+00 , vgalib =&gt; 0.000E+00 , rgalib =&gt; 0.000E+00 , ac =&gt; 200E-08 , act =&gt; 800E-08 , hc =&gt; 400E-08 , hct =&gt; 800E-08 , cmos =&gt; 0.000E+00),</v>
      </c>
    </row>
    <row r="9" spans="1:3" x14ac:dyDescent="0.25">
      <c r="C9" s="20" t="str">
        <f>ssxlibx2!A9 &amp; " =&gt;( ssxlib =&gt; " &amp; TEXT(ssxlibx2!L9*nA,"0.00E+00") &amp; ", sxlib =&gt;  "  &amp; TEXT(sxlibx2!L9*nA,"0.00E+00") &amp; " , vxlib =&gt; " &amp; TEXT(vxlibx2!L9*nA,"0.00E+00")&amp; " , vsclib =&gt; " &amp; TEXT(vsclibx2!L9*nA, "0.00E+00") &amp; " , wsclib =&gt; " &amp; TEXT(wsclibx2!L9*nA, "0.00E+00") &amp; " , vgalib =&gt; " &amp; TEXT(vgalibx2!L9*nA, "0.00E+00") &amp; " , rgalib =&gt; " &amp; TEXT(rgalibx2!L9*nA, "0.00E+00") &amp; " , ac =&gt; " &amp; TEXT(ac!L9*uA, "0.00E+00") &amp; " , act =&gt; " &amp; TEXT(act!L9*uA, "0.00E+00") &amp; " , hc =&gt; " &amp; TEXT(hc!L9*uA, "0.00E+00") &amp; " , hct =&gt; " &amp; TEXT(hct!L9*uA, "0.00E+00") &amp; " , cmos =&gt; " &amp; TEXT(cmos!L9*nA,"0.00E+00")&amp;"),"</f>
        <v>buffer_non_inv =&gt;( ssxlib =&gt; 733E-12, sxlib =&gt;  733E-12 , vxlib =&gt; 925E-12 , vsclib =&gt; 667E-12 , wsclib =&gt; 667E-12 , vgalib =&gt; 0.000E+00 , rgalib =&gt; 0.000E+00 , ac =&gt; 0.000E+00 , act =&gt; 0.000E+00 , hc =&gt; 0.000E+00 , hct =&gt; 0.000E+00 , cmos =&gt; 0.000E+00),</v>
      </c>
    </row>
    <row r="10" spans="1:3" x14ac:dyDescent="0.25">
      <c r="C10" s="20" t="str">
        <f>ssxlibx2!A10 &amp; " =&gt;( ssxlib =&gt; " &amp; TEXT(ssxlibx2!L10*nA,"0.00E+00") &amp; ", sxlib =&gt;  "  &amp; TEXT(sxlibx2!L10*nA,"0.00E+00") &amp; " , vxlib =&gt; " &amp; TEXT(vxlibx2!L10*nA,"0.00E+00")&amp; " , vsclib =&gt; " &amp; TEXT(vsclibx2!L10*nA, "0.00E+00") &amp; " , wsclib =&gt; " &amp; TEXT(wsclibx2!L10*nA, "0.00E+00") &amp; " , vgalib =&gt; " &amp; TEXT(vgalibx2!L10*nA, "0.00E+00") &amp; " , rgalib =&gt; " &amp; TEXT(rgalibx2!L10*nA, "0.00E+00") &amp; " , ac =&gt; " &amp; TEXT(ac!L10*uA, "0.00E+00") &amp; " , act =&gt; " &amp; TEXT(act!L10*uA, "0.00E+00") &amp; " , hc =&gt; " &amp; TEXT(hc!L10*uA, "0.00E+00") &amp; " , hct =&gt; " &amp; TEXT(hct!L10*uA, "0.00E+00") &amp; " , cmos =&gt; " &amp; TEXT(cmos!L10*nA,"0.00E+00")&amp;"),"</f>
        <v>inverter =&gt;( ssxlib =&gt; 483E-12, sxlib =&gt;  483E-12 , vxlib =&gt; 550E-12 , vsclib =&gt; 400E-12 , wsclib =&gt; 400E-12 , vgalib =&gt; 425E-12 , rgalib =&gt; 458E-12 , ac =&gt; 200E-08 , act =&gt; 400E-08 , hc =&gt; 200E-08 , hct =&gt; 0.000E+00 , cmos =&gt; 001E-08),</v>
      </c>
    </row>
    <row r="11" spans="1:3" x14ac:dyDescent="0.25">
      <c r="C11" s="20" t="str">
        <f>ssxlibx2!A11 &amp; " =&gt;( ssxlib =&gt; " &amp; TEXT(ssxlibx2!L11*nA,"0.00E+00") &amp; ", sxlib =&gt;  "  &amp; TEXT(sxlibx2!L11*nA,"0.00E+00") &amp; " , vxlib =&gt; " &amp; TEXT(vxlibx2!L11*nA,"0.00E+00")&amp; " , vsclib =&gt; " &amp; TEXT(vsclibx2!L11*nA, "0.00E+00") &amp; " , wsclib =&gt; " &amp; TEXT(wsclibx2!L11*nA, "0.00E+00") &amp; " , vgalib =&gt; " &amp; TEXT(vgalibx2!L11*nA, "0.00E+00") &amp; " , rgalib =&gt; " &amp; TEXT(rgalibx2!L11*nA, "0.00E+00") &amp; " , ac =&gt; " &amp; TEXT(ac!L11*uA, "0.00E+00") &amp; " , act =&gt; " &amp; TEXT(act!L11*uA, "0.00E+00") &amp; " , hc =&gt; " &amp; TEXT(hc!L11*uA, "0.00E+00") &amp; " , hct =&gt; " &amp; TEXT(hct!L11*uA, "0.00E+00") &amp; " , cmos =&gt; " &amp; TEXT(cmos!L11*nA,"0.00E+00")&amp;"),"</f>
        <v>and2 =&gt;( ssxlib =&gt; 967E-12, sxlib =&gt;  967E-12 , vxlib =&gt; 1.233E-12 , vsclib =&gt; 892E-12 , wsclib =&gt; 892E-12 , vgalib =&gt; 0.000E+00 , rgalib =&gt; 0.000E+00 , ac =&gt; 200E-08 , act =&gt; 400E-08 , hc =&gt; 200E-08 , hct =&gt; 0.000E+00 , cmos =&gt; 4.000E-12),</v>
      </c>
    </row>
    <row r="12" spans="1:3" x14ac:dyDescent="0.25">
      <c r="C12" s="20" t="str">
        <f>ssxlibx2!A12 &amp; " =&gt;( ssxlib =&gt; " &amp; TEXT(ssxlibx2!L12*nA,"0.00E+00") &amp; ", sxlib =&gt;  "  &amp; TEXT(sxlibx2!L12*nA,"0.00E+00") &amp; " , vxlib =&gt; " &amp; TEXT(vxlibx2!L12*nA,"0.00E+00")&amp; " , vsclib =&gt; " &amp; TEXT(vsclibx2!L12*nA, "0.00E+00") &amp; " , wsclib =&gt; " &amp; TEXT(wsclibx2!L12*nA, "0.00E+00") &amp; " , vgalib =&gt; " &amp; TEXT(vgalibx2!L12*nA, "0.00E+00") &amp; " , rgalib =&gt; " &amp; TEXT(rgalibx2!L12*nA, "0.00E+00") &amp; " , ac =&gt; " &amp; TEXT(ac!L12*uA, "0.00E+00") &amp; " , act =&gt; " &amp; TEXT(act!L12*uA, "0.00E+00") &amp; " , hc =&gt; " &amp; TEXT(hc!L12*uA, "0.00E+00") &amp; " , hct =&gt; " &amp; TEXT(hct!L12*uA, "0.00E+00") &amp; " , cmos =&gt; " &amp; TEXT(cmos!L12*nA,"0.00E+00")&amp;"),"</f>
        <v>and3 =&gt;( ssxlib =&gt; 1.350E-12, sxlib =&gt;  1.350E-12 , vxlib =&gt; 1.475E-12 , vsclib =&gt; 1.058E-12 , wsclib =&gt; 1.058E-12 , vgalib =&gt; 0.000E+00 , rgalib =&gt; 0.000E+00 , ac =&gt; 0.000E+00 , act =&gt; 0.000E+00 , hc =&gt; 0.000E+00 , hct =&gt; 0.000E+00 , cmos =&gt; 001E-08),</v>
      </c>
    </row>
    <row r="13" spans="1:3" x14ac:dyDescent="0.25">
      <c r="C13" s="20" t="str">
        <f>ssxlibx2!A13 &amp; " =&gt;( ssxlib =&gt; " &amp; TEXT(ssxlibx2!L13*nA,"0.00E+00") &amp; ", sxlib =&gt;  "  &amp; TEXT(sxlibx2!L13*nA,"0.00E+00") &amp; " , vxlib =&gt; " &amp; TEXT(vxlibx2!L13*nA,"0.00E+00")&amp; " , vsclib =&gt; " &amp; TEXT(vsclibx2!L13*nA, "0.00E+00") &amp; " , wsclib =&gt; " &amp; TEXT(wsclibx2!L13*nA, "0.00E+00") &amp; " , vgalib =&gt; " &amp; TEXT(vgalibx2!L13*nA, "0.00E+00") &amp; " , rgalib =&gt; " &amp; TEXT(rgalibx2!L13*nA, "0.00E+00") &amp; " , ac =&gt; " &amp; TEXT(ac!L13*uA, "0.00E+00") &amp; " , act =&gt; " &amp; TEXT(act!L13*uA, "0.00E+00") &amp; " , hc =&gt; " &amp; TEXT(hc!L13*uA, "0.00E+00") &amp; " , hct =&gt; " &amp; TEXT(hct!L13*uA, "0.00E+00") &amp; " , cmos =&gt; " &amp; TEXT(cmos!L13*nA,"0.00E+00")&amp;"),"</f>
        <v>and4 =&gt;( ssxlib =&gt; 1.542E-12, sxlib =&gt;  1.542E-12 , vxlib =&gt; 1.508E-12 , vsclib =&gt; 1.250E-12 , wsclib =&gt; 1.250E-12 , vgalib =&gt; 0.000E+00 , rgalib =&gt; 0.000E+00 , ac =&gt; 0.000E+00 , act =&gt; 0.000E+00 , hc =&gt; 0.000E+00 , hct =&gt; 0.000E+00 , cmos =&gt; 001E-08),</v>
      </c>
    </row>
    <row r="14" spans="1:3" x14ac:dyDescent="0.25">
      <c r="C14" s="20" t="str">
        <f>ssxlibx2!A14 &amp; " =&gt;( ssxlib =&gt; " &amp; TEXT(ssxlibx2!L14*nA,"0.00E+00") &amp; ", sxlib =&gt;  "  &amp; TEXT(sxlibx2!L14*nA,"0.00E+00") &amp; " , vxlib =&gt; " &amp; TEXT(vxlibx2!L14*nA,"0.00E+00")&amp; " , vsclib =&gt; " &amp; TEXT(vsclibx2!L14*nA, "0.00E+00") &amp; " , wsclib =&gt; " &amp; TEXT(wsclibx2!L14*nA, "0.00E+00") &amp; " , vgalib =&gt; " &amp; TEXT(vgalibx2!L14*nA, "0.00E+00") &amp; " , rgalib =&gt; " &amp; TEXT(rgalibx2!L14*nA, "0.00E+00") &amp; " , ac =&gt; " &amp; TEXT(ac!L14*uA, "0.00E+00") &amp; " , act =&gt; " &amp; TEXT(act!L14*uA, "0.00E+00") &amp; " , hc =&gt; " &amp; TEXT(hc!L14*uA, "0.00E+00") &amp; " , hct =&gt; " &amp; TEXT(hct!L14*uA, "0.00E+00") &amp; " , cmos =&gt; " &amp; TEXT(cmos!L14*nA,"0.00E+00")&amp;"),"</f>
        <v>or2 =&gt;( ssxlib =&gt; 1.058E-12, sxlib =&gt;  1.058E-12 , vxlib =&gt; 683E-12 , vsclib =&gt; 825E-12 , wsclib =&gt; 825E-12 , vgalib =&gt; 0.000E+00 , rgalib =&gt; 0.000E+00 , ac =&gt; 200E-08 , act =&gt; 400E-08 , hc =&gt; 200E-08 , hct =&gt; 0.000E+00 , cmos =&gt; 4.000E-12),</v>
      </c>
    </row>
    <row r="15" spans="1:3" x14ac:dyDescent="0.25">
      <c r="C15" s="20" t="str">
        <f>ssxlibx2!A15 &amp; " =&gt;( ssxlib =&gt; " &amp; TEXT(ssxlibx2!L15*nA,"0.00E+00") &amp; ", sxlib =&gt;  "  &amp; TEXT(sxlibx2!L15*nA,"0.00E+00") &amp; " , vxlib =&gt; " &amp; TEXT(vxlibx2!L15*nA,"0.00E+00")&amp; " , vsclib =&gt; " &amp; TEXT(vsclibx2!L15*nA, "0.00E+00") &amp; " , wsclib =&gt; " &amp; TEXT(wsclibx2!L15*nA, "0.00E+00") &amp; " , vgalib =&gt; " &amp; TEXT(vgalibx2!L15*nA, "0.00E+00") &amp; " , rgalib =&gt; " &amp; TEXT(rgalibx2!L15*nA, "0.00E+00") &amp; " , ac =&gt; " &amp; TEXT(ac!L15*uA, "0.00E+00") &amp; " , act =&gt; " &amp; TEXT(act!L15*uA, "0.00E+00") &amp; " , hc =&gt; " &amp; TEXT(hc!L15*uA, "0.00E+00") &amp; " , hct =&gt; " &amp; TEXT(hct!L15*uA, "0.00E+00") &amp; " , cmos =&gt; " &amp; TEXT(cmos!L15*nA,"0.00E+00")&amp;"),"</f>
        <v>or3 =&gt;( ssxlib =&gt; 1.158E-12, sxlib =&gt;  1.158E-12 , vxlib =&gt; 850E-12 , vsclib =&gt; 1.050E-12 , wsclib =&gt; 1.050E-12 , vgalib =&gt; 0.000E+00 , rgalib =&gt; 0.000E+00 , ac =&gt; 0.000E+00 , act =&gt; 0.000E+00 , hc =&gt; 0.000E+00 , hct =&gt; 0.000E+00 , cmos =&gt; 001E-08),</v>
      </c>
    </row>
    <row r="16" spans="1:3" x14ac:dyDescent="0.25">
      <c r="C16" s="20" t="str">
        <f>ssxlibx2!A16 &amp; " =&gt;( ssxlib =&gt; " &amp; TEXT(ssxlibx2!L16*nA,"0.00E+00") &amp; ", sxlib =&gt;  "  &amp; TEXT(sxlibx2!L16*nA,"0.00E+00") &amp; " , vxlib =&gt; " &amp; TEXT(vxlibx2!L16*nA,"0.00E+00")&amp; " , vsclib =&gt; " &amp; TEXT(vsclibx2!L16*nA, "0.00E+00") &amp; " , wsclib =&gt; " &amp; TEXT(wsclibx2!L16*nA, "0.00E+00") &amp; " , vgalib =&gt; " &amp; TEXT(vgalibx2!L16*nA, "0.00E+00") &amp; " , rgalib =&gt; " &amp; TEXT(rgalibx2!L16*nA, "0.00E+00") &amp; " , ac =&gt; " &amp; TEXT(ac!L16*uA, "0.00E+00") &amp; " , act =&gt; " &amp; TEXT(act!L16*uA, "0.00E+00") &amp; " , hc =&gt; " &amp; TEXT(hc!L16*uA, "0.00E+00") &amp; " , hct =&gt; " &amp; TEXT(hct!L16*uA, "0.00E+00") &amp; " , cmos =&gt; " &amp; TEXT(cmos!L16*nA,"0.00E+00")&amp;"),"</f>
        <v>or4 =&gt;( ssxlib =&gt; 1.250E-12, sxlib =&gt;  1.250E-12 , vxlib =&gt; 892E-12 , vsclib =&gt; 1.133E-12 , wsclib =&gt; 1.133E-12 , vgalib =&gt; 0.000E+00 , rgalib =&gt; 0.000E+00 , ac =&gt; 0.000E+00 , act =&gt; 0.000E+00 , hc =&gt; 0.000E+00 , hct =&gt; 0.000E+00 , cmos =&gt; 025E-08),</v>
      </c>
    </row>
    <row r="17" spans="3:3" x14ac:dyDescent="0.25">
      <c r="C17" s="20" t="str">
        <f>ssxlibx2!A17 &amp; " =&gt;( ssxlib =&gt; " &amp; TEXT(ssxlibx2!L17*nA,"0.00E+00") &amp; ", sxlib =&gt;  "  &amp; TEXT(sxlibx2!L17*nA,"0.00E+00") &amp; " , vxlib =&gt; " &amp; TEXT(vxlibx2!L17*nA,"0.00E+00")&amp; " , vsclib =&gt; " &amp; TEXT(vsclibx2!L17*nA, "0.00E+00") &amp; " , wsclib =&gt; " &amp; TEXT(wsclibx2!L17*nA, "0.00E+00") &amp; " , vgalib =&gt; " &amp; TEXT(vgalibx2!L17*nA, "0.00E+00") &amp; " , rgalib =&gt; " &amp; TEXT(rgalibx2!L17*nA, "0.00E+00") &amp; " , ac =&gt; " &amp; TEXT(ac!L17*uA, "0.00E+00") &amp; " , act =&gt; " &amp; TEXT(act!L17*uA, "0.00E+00") &amp; " , hc =&gt; " &amp; TEXT(hc!L17*uA, "0.00E+00") &amp; " , hct =&gt; " &amp; TEXT(hct!L17*uA, "0.00E+00") &amp; " , cmos =&gt; " &amp; TEXT(cmos!L17*nA,"0.00E+00")&amp;"),"</f>
        <v>nand2 =&gt;( ssxlib =&gt; 575E-12, sxlib =&gt;  575E-12 , vxlib =&gt; 1.067E-12 , vsclib =&gt; 658E-12 , wsclib =&gt; 658E-12 , vgalib =&gt; 675E-12 , rgalib =&gt; 733E-12 , ac =&gt; 200E-08 , act =&gt; 200E-08 , hc =&gt; 0.000E+00 , hct =&gt; 0.000E+00 , cmos =&gt; 4.000E-12),</v>
      </c>
    </row>
    <row r="18" spans="3:3" x14ac:dyDescent="0.25">
      <c r="C18" s="20" t="str">
        <f>ssxlibx2!A18 &amp; " =&gt;( ssxlib =&gt; " &amp; TEXT(ssxlibx2!L18*nA,"0.00E+00") &amp; ", sxlib =&gt;  "  &amp; TEXT(sxlibx2!L18*nA,"0.00E+00") &amp; " , vxlib =&gt; " &amp; TEXT(vxlibx2!L18*nA,"0.00E+00")&amp; " , vsclib =&gt; " &amp; TEXT(vsclibx2!L18*nA, "0.00E+00") &amp; " , wsclib =&gt; " &amp; TEXT(wsclibx2!L18*nA, "0.00E+00") &amp; " , vgalib =&gt; " &amp; TEXT(vgalibx2!L18*nA, "0.00E+00") &amp; " , rgalib =&gt; " &amp; TEXT(rgalibx2!L18*nA, "0.00E+00") &amp; " , ac =&gt; " &amp; TEXT(ac!L18*uA, "0.00E+00") &amp; " , act =&gt; " &amp; TEXT(act!L18*uA, "0.00E+00") &amp; " , hc =&gt; " &amp; TEXT(hc!L18*uA, "0.00E+00") &amp; " , hct =&gt; " &amp; TEXT(hct!L18*uA, "0.00E+00") &amp; " , cmos =&gt; " &amp; TEXT(cmos!L18*nA,"0.00E+00")&amp;"),"</f>
        <v>nand3 =&gt;( ssxlib =&gt; 767E-12, sxlib =&gt;  767E-12 , vxlib =&gt; 1.267E-12 , vsclib =&gt; 1.075E-12 , wsclib =&gt; 1.075E-12 , vgalib =&gt; 925E-12 , rgalib =&gt; 1.000E-12 , ac =&gt; 200E-08 , act =&gt; 400E-08 , hc =&gt; 0.000E+00 , hct =&gt; 0.000E+00 , cmos =&gt; 4.000E-12),</v>
      </c>
    </row>
    <row r="19" spans="3:3" x14ac:dyDescent="0.25">
      <c r="C19" s="20" t="str">
        <f>ssxlibx2!A19 &amp; " =&gt;( ssxlib =&gt; " &amp; TEXT(ssxlibx2!L19*nA,"0.00E+00") &amp; ", sxlib =&gt;  "  &amp; TEXT(sxlibx2!L19*nA,"0.00E+00") &amp; " , vxlib =&gt; " &amp; TEXT(vxlibx2!L19*nA,"0.00E+00")&amp; " , vsclib =&gt; " &amp; TEXT(vsclibx2!L19*nA, "0.00E+00") &amp; " , wsclib =&gt; " &amp; TEXT(wsclibx2!L19*nA, "0.00E+00") &amp; " , vgalib =&gt; " &amp; TEXT(vgalibx2!L19*nA, "0.00E+00") &amp; " , rgalib =&gt; " &amp; TEXT(rgalibx2!L19*nA, "0.00E+00") &amp; " , ac =&gt; " &amp; TEXT(ac!L19*uA, "0.00E+00") &amp; " , act =&gt; " &amp; TEXT(act!L19*uA, "0.00E+00") &amp; " , hc =&gt; " &amp; TEXT(hc!L19*uA, "0.00E+00") &amp; " , hct =&gt; " &amp; TEXT(hct!L19*uA, "0.00E+00") &amp; " , cmos =&gt; " &amp; TEXT(cmos!L19*nA,"0.00E+00")&amp;"),"</f>
        <v>nand4 =&gt;( ssxlib =&gt; 967E-12, sxlib =&gt;  967E-12 , vxlib =&gt; 1.942E-12 , vsclib =&gt; 1.250E-12 , wsclib =&gt; 1.250E-12 , vgalib =&gt; 0.000E+00 , rgalib =&gt; 0.000E+00 , ac =&gt; 200E-08 , act =&gt; 400E-08 , hc =&gt; 0.000E+00 , hct =&gt; 0.000E+00 , cmos =&gt; 5.000E-12),</v>
      </c>
    </row>
    <row r="20" spans="3:3" x14ac:dyDescent="0.25">
      <c r="C20" s="20" t="str">
        <f>ssxlibx2!A20 &amp; " =&gt;( ssxlib =&gt; " &amp; TEXT(ssxlibx2!L20*nA,"0.00E+00") &amp; ", sxlib =&gt;  "  &amp; TEXT(sxlibx2!L20*nA,"0.00E+00") &amp; " , vxlib =&gt; " &amp; TEXT(vxlibx2!L20*nA,"0.00E+00")&amp; " , vsclib =&gt; " &amp; TEXT(vsclibx2!L20*nA, "0.00E+00") &amp; " , wsclib =&gt; " &amp; TEXT(wsclibx2!L20*nA, "0.00E+00") &amp; " , vgalib =&gt; " &amp; TEXT(vgalibx2!L20*nA, "0.00E+00") &amp; " , rgalib =&gt; " &amp; TEXT(rgalibx2!L20*nA, "0.00E+00") &amp; " , ac =&gt; " &amp; TEXT(ac!L20*uA, "0.00E+00") &amp; " , act =&gt; " &amp; TEXT(act!L20*uA, "0.00E+00") &amp; " , hc =&gt; " &amp; TEXT(hc!L20*uA, "0.00E+00") &amp; " , hct =&gt; " &amp; TEXT(hct!L20*uA, "0.00E+00") &amp; " , cmos =&gt; " &amp; TEXT(cmos!L20*nA,"0.00E+00")&amp;"),"</f>
        <v>nor2 =&gt;( ssxlib =&gt; 575E-12, sxlib =&gt;  575E-12 , vxlib =&gt; 1.158E-12 , vsclib =&gt; 808E-12 , wsclib =&gt; 808E-12 , vgalib =&gt; 675E-12 , rgalib =&gt; 1.308E-12 , ac =&gt; 200E-08 , act =&gt; 400E-08 , hc =&gt; 0.000E+00 , hct =&gt; 0.000E+00 , cmos =&gt; 4.000E-12),</v>
      </c>
    </row>
    <row r="21" spans="3:3" x14ac:dyDescent="0.25">
      <c r="C21" s="20" t="str">
        <f>ssxlibx2!A21 &amp; " =&gt;( ssxlib =&gt; " &amp; TEXT(ssxlibx2!L21*nA,"0.00E+00") &amp; ", sxlib =&gt;  "  &amp; TEXT(sxlibx2!L21*nA,"0.00E+00") &amp; " , vxlib =&gt; " &amp; TEXT(vxlibx2!L21*nA,"0.00E+00")&amp; " , vsclib =&gt; " &amp; TEXT(vsclibx2!L21*nA, "0.00E+00") &amp; " , wsclib =&gt; " &amp; TEXT(wsclibx2!L21*nA, "0.00E+00") &amp; " , vgalib =&gt; " &amp; TEXT(vgalibx2!L21*nA, "0.00E+00") &amp; " , rgalib =&gt; " &amp; TEXT(rgalibx2!L21*nA, "0.00E+00") &amp; " , ac =&gt; " &amp; TEXT(ac!L21*uA, "0.00E+00") &amp; " , act =&gt; " &amp; TEXT(act!L21*uA, "0.00E+00") &amp; " , hc =&gt; " &amp; TEXT(hc!L21*uA, "0.00E+00") &amp; " , hct =&gt; " &amp; TEXT(hct!L21*uA, "0.00E+00") &amp; " , cmos =&gt; " &amp; TEXT(cmos!L21*nA,"0.00E+00")&amp;"),"</f>
        <v>nor3 =&gt;( ssxlib =&gt; 675E-12, sxlib =&gt;  675E-12 , vxlib =&gt; 1.183E-12 , vsclib =&gt; 1.217E-12 , wsclib =&gt; 1.217E-12 , vgalib =&gt; 1.692E-12 , rgalib =&gt; 1.692E-12 , ac =&gt; 0.000E+00 , act =&gt; 0.000E+00 , hc =&gt; 0.000E+00 , hct =&gt; 0.000E+00 , cmos =&gt; 5.000E-12),</v>
      </c>
    </row>
    <row r="22" spans="3:3" x14ac:dyDescent="0.25">
      <c r="C22" s="20" t="str">
        <f>ssxlibx2!A22 &amp; " =&gt;( ssxlib =&gt; " &amp; TEXT(ssxlibx2!L22*nA,"0.00E+00") &amp; ", sxlib =&gt;  "  &amp; TEXT(sxlibx2!L22*nA,"0.00E+00") &amp; " , vxlib =&gt; " &amp; TEXT(vxlibx2!L22*nA,"0.00E+00")&amp; " , vsclib =&gt; " &amp; TEXT(vsclibx2!L22*nA, "0.00E+00") &amp; " , wsclib =&gt; " &amp; TEXT(wsclibx2!L22*nA, "0.00E+00") &amp; " , vgalib =&gt; " &amp; TEXT(vgalibx2!L22*nA, "0.00E+00") &amp; " , rgalib =&gt; " &amp; TEXT(rgalibx2!L22*nA, "0.00E+00") &amp; " , ac =&gt; " &amp; TEXT(ac!L22*uA, "0.00E+00") &amp; " , act =&gt; " &amp; TEXT(act!L22*uA, "0.00E+00") &amp; " , hc =&gt; " &amp; TEXT(hc!L22*uA, "0.00E+00") &amp; " , hct =&gt; " &amp; TEXT(hct!L22*uA, "0.00E+00") &amp; " , cmos =&gt; " &amp; TEXT(cmos!L22*nA,"0.00E+00")&amp;"),"</f>
        <v>nor4 =&gt;( ssxlib =&gt; 767E-12, sxlib =&gt;  767E-12 , vxlib =&gt; 1.175E-12 , vsclib =&gt; 1.183E-12 , wsclib =&gt; 1.183E-12 , vgalib =&gt; 0.000E+00 , rgalib =&gt; 0.000E+00 , ac =&gt; 0.000E+00 , act =&gt; 0.000E+00 , hc =&gt; 0.000E+00 , hct =&gt; 0.000E+00 , cmos =&gt; 5.000E-12),</v>
      </c>
    </row>
    <row r="23" spans="3:3" x14ac:dyDescent="0.25">
      <c r="C23" s="20" t="str">
        <f>ssxlibx2!A23 &amp; " =&gt;( ssxlib =&gt; " &amp; TEXT(ssxlibx2!L23*nA,"0.00E+00") &amp; ", sxlib =&gt;  "  &amp; TEXT(sxlibx2!L23*nA,"0.00E+00") &amp; " , vxlib =&gt; " &amp; TEXT(vxlibx2!L23*nA,"0.00E+00")&amp; " , vsclib =&gt; " &amp; TEXT(vsclibx2!L23*nA, "0.00E+00") &amp; " , wsclib =&gt; " &amp; TEXT(wsclibx2!L23*nA, "0.00E+00") &amp; " , vgalib =&gt; " &amp; TEXT(vgalibx2!L23*nA, "0.00E+00") &amp; " , rgalib =&gt; " &amp; TEXT(rgalibx2!L23*nA, "0.00E+00") &amp; " , ac =&gt; " &amp; TEXT(ac!L23*uA, "0.00E+00") &amp; " , act =&gt; " &amp; TEXT(act!L23*uA, "0.00E+00") &amp; " , hc =&gt; " &amp; TEXT(hc!L23*uA, "0.00E+00") &amp; " , hct =&gt; " &amp; TEXT(hct!L23*uA, "0.00E+00") &amp; " , cmos =&gt; " &amp; TEXT(cmos!L23*nA,"0.00E+00")&amp;"),"</f>
        <v>xor2 =&gt;( ssxlib =&gt; 1.733E-12, sxlib =&gt;  1.733E-12 , vxlib =&gt; 1.058E-12 , vsclib =&gt; 1.517E-12 , wsclib =&gt; 1.517E-12 , vgalib =&gt; 1.017E-12 , rgalib =&gt; 1.383E-12 , ac =&gt; 200E-08 , act =&gt; 200E-08 , hc =&gt; 0.000E+00 , hct =&gt; 0.000E+00 , cmos =&gt; 005E-08),</v>
      </c>
    </row>
    <row r="24" spans="3:3" x14ac:dyDescent="0.25">
      <c r="C24" s="20" t="str">
        <f>ssxlibx2!A24 &amp; " =&gt;( ssxlib =&gt; " &amp; TEXT(ssxlibx2!L24*nA,"0.00E+00") &amp; ", sxlib =&gt;  "  &amp; TEXT(sxlibx2!L24*nA,"0.00E+00") &amp; " , vxlib =&gt; " &amp; TEXT(vxlibx2!L24*nA,"0.00E+00")&amp; " , vsclib =&gt; " &amp; TEXT(vsclibx2!L24*nA, "0.00E+00") &amp; " , wsclib =&gt; " &amp; TEXT(wsclibx2!L24*nA, "0.00E+00") &amp; " , vgalib =&gt; " &amp; TEXT(vgalibx2!L24*nA, "0.00E+00") &amp; " , rgalib =&gt; " &amp; TEXT(rgalibx2!L24*nA, "0.00E+00") &amp; " , ac =&gt; " &amp; TEXT(ac!L24*uA, "0.00E+00") &amp; " , act =&gt; " &amp; TEXT(act!L24*uA, "0.00E+00") &amp; " , hc =&gt; " &amp; TEXT(hc!L24*uA, "0.00E+00") &amp; " , hct =&gt; " &amp; TEXT(hct!L24*uA, "0.00E+00") &amp; " , cmos =&gt; " &amp; TEXT(cmos!L24*nA,"0.00E+00")&amp;"),"</f>
        <v>xnor2 =&gt;( ssxlib =&gt; 1.733E-12, sxlib =&gt;  1.733E-12 , vxlib =&gt; 1.017E-12 , vsclib =&gt; 1.633E-12 , wsclib =&gt; 1.633E-12 , vgalib =&gt; 1.100E-12 , rgalib =&gt; 1.383E-12 , ac =&gt; 0.000E+00 , act =&gt; 0.000E+00 , hc =&gt; 0.000E+00 , hct =&gt; 0.000E+00 , cmos =&gt; 010E-08),</v>
      </c>
    </row>
    <row r="25" spans="3:3" x14ac:dyDescent="0.25">
      <c r="C25" s="20" t="str">
        <f>ssxlibx2!A25 &amp; " =&gt;( ssxlib =&gt; " &amp; TEXT(ssxlibx2!L25*nA,"0.00E+00") &amp; ", sxlib =&gt;  "  &amp; TEXT(sxlibx2!L25*nA,"0.00E+00") &amp; " , vxlib =&gt; " &amp; TEXT(vxlibx2!L25*nA,"0.00E+00")&amp; " , vsclib =&gt; " &amp; TEXT(vsclibx2!L25*nA, "0.00E+00") &amp; " , wsclib =&gt; " &amp; TEXT(wsclibx2!L25*nA, "0.00E+00") &amp; " , vgalib =&gt; " &amp; TEXT(vgalibx2!L25*nA, "0.00E+00") &amp; " , rgalib =&gt; " &amp; TEXT(rgalibx2!L25*nA, "0.00E+00") &amp; " , ac =&gt; " &amp; TEXT(ac!L25*uA, "0.00E+00") &amp; " , act =&gt; " &amp; TEXT(act!L25*uA, "0.00E+00") &amp; " , hc =&gt; " &amp; TEXT(hc!L25*uA, "0.00E+00") &amp; " , hct =&gt; " &amp; TEXT(hct!L25*uA, "0.00E+00") &amp; " , cmos =&gt; " &amp; TEXT(cmos!L25*nA,"0.00E+00")&amp;"),"</f>
        <v>mux2 =&gt;( ssxlib =&gt; 1.442E-12, sxlib =&gt;  1.442E-12 , vxlib =&gt; 0.000E+00 , vsclib =&gt; 0.000E+00 , wsclib =&gt; 858E-12 , vgalib =&gt; 0.000E+00 , rgalib =&gt; 0.000E+00 , ac =&gt; 0.000E+00 , act =&gt; 0.000E+00 , hc =&gt; 0.000E+00 , hct =&gt; 0.000E+00 , cmos =&gt; 0.000E+00),</v>
      </c>
    </row>
    <row r="26" spans="3:3" x14ac:dyDescent="0.25">
      <c r="C26" s="20" t="str">
        <f>ssxlibx2!A26 &amp; " =&gt;( ssxlib =&gt; " &amp; TEXT(ssxlibx2!L26*nA,"0.00E+00") &amp; ", sxlib =&gt;  "  &amp; TEXT(sxlibx2!L26*nA,"0.00E+00") &amp; " , vxlib =&gt; " &amp; TEXT(vxlibx2!L26*nA,"0.00E+00")&amp; " , vsclib =&gt; " &amp; TEXT(vsclibx2!L26*nA, "0.00E+00") &amp; " , wsclib =&gt; " &amp; TEXT(wsclibx2!L26*nA, "0.00E+00") &amp; " , vgalib =&gt; " &amp; TEXT(vgalibx2!L26*nA, "0.00E+00") &amp; " , rgalib =&gt; " &amp; TEXT(rgalibx2!L26*nA, "0.00E+00") &amp; " , ac =&gt; " &amp; TEXT(ac!L26*uA, "0.00E+00") &amp; " , act =&gt; " &amp; TEXT(act!L26*uA, "0.00E+00") &amp; " , hc =&gt; " &amp; TEXT(hc!L26*uA, "0.00E+00") &amp; " , hct =&gt; " &amp; TEXT(hct!L26*uA, "0.00E+00") &amp; " , cmos =&gt; " &amp; TEXT(cmos!L26*nA,"0.00E+00")&amp;"),"</f>
        <v>mux4 =&gt;( ssxlib =&gt; 0.000E+00, sxlib =&gt;  0.000E+00 , vxlib =&gt; 0.000E+00 , vsclib =&gt; 0.000E+00 , wsclib =&gt; 0.000E+00 , vgalib =&gt; 0.000E+00 , rgalib =&gt; 0.000E+00 , ac =&gt; 0.000E+00 , act =&gt; 0.000E+00 , hc =&gt; 800E-08 , hct =&gt; 0.000E+00 , cmos =&gt; 0.000E+00),</v>
      </c>
    </row>
    <row r="27" spans="3:3" x14ac:dyDescent="0.25">
      <c r="C27" s="20" t="str">
        <f>ssxlibx2!A27 &amp; " =&gt;( ssxlib =&gt; " &amp; TEXT(ssxlibx2!L27*nA,"0.00E+00") &amp; ", sxlib =&gt;  "  &amp; TEXT(sxlibx2!L27*nA,"0.00E+00") &amp; " , vxlib =&gt; " &amp; TEXT(vxlibx2!L27*nA,"0.00E+00")&amp; " , vsclib =&gt; " &amp; TEXT(vsclibx2!L27*nA, "0.00E+00") &amp; " , wsclib =&gt; " &amp; TEXT(wsclibx2!L27*nA, "0.00E+00") &amp; " , vgalib =&gt; " &amp; TEXT(vgalibx2!L27*nA, "0.00E+00") &amp; " , rgalib =&gt; " &amp; TEXT(rgalibx2!L27*nA, "0.00E+00") &amp; " , ac =&gt; " &amp; TEXT(ac!L27*uA, "0.00E+00") &amp; " , act =&gt; " &amp; TEXT(act!L27*uA, "0.00E+00") &amp; " , hc =&gt; " &amp; TEXT(hc!L27*uA, "0.00E+00") &amp; " , hct =&gt; " &amp; TEXT(hct!L27*uA, "0.00E+00") &amp; " , cmos =&gt; " &amp; TEXT(cmos!L27*nA,"0.00E+00")&amp;"),"</f>
        <v>num163 =&gt;( ssxlib =&gt; 0.000E+00, sxlib =&gt;  0.000E+00 , vxlib =&gt; 0.000E+00 , vsclib =&gt; 0.000E+00 , wsclib =&gt; 0.000E+00 , vgalib =&gt; 0.000E+00 , rgalib =&gt; 0.000E+00 , ac =&gt; 0.000E+00 , act =&gt; 0.000E+00 , hc =&gt; 800E-08 , hct =&gt; 0.000E+00 , cmos =&gt; 0.000E+00),</v>
      </c>
    </row>
    <row r="28" spans="3:3" x14ac:dyDescent="0.25">
      <c r="C28" s="20" t="str">
        <f>ssxlibx2!A28 &amp; " =&gt;( ssxlib =&gt; " &amp; TEXT(ssxlibx2!L28*nA,"0.00E+00") &amp; ", sxlib =&gt;  "  &amp; TEXT(sxlibx2!L28*nA,"0.00E+00") &amp; " , vxlib =&gt; " &amp; TEXT(vxlibx2!L28*nA,"0.00E+00")&amp; " , vsclib =&gt; " &amp; TEXT(vsclibx2!L28*nA, "0.00E+00") &amp; " , wsclib =&gt; " &amp; TEXT(wsclibx2!L28*nA, "0.00E+00") &amp; " , vgalib =&gt; " &amp; TEXT(vgalibx2!L28*nA, "0.00E+00") &amp; " , rgalib =&gt; " &amp; TEXT(rgalibx2!L28*nA, "0.00E+00") &amp; " , ac =&gt; " &amp; TEXT(ac!L28*uA, "0.00E+00") &amp; " , act =&gt; " &amp; TEXT(act!L28*uA, "0.00E+00") &amp; " , hc =&gt; " &amp; TEXT(hc!L28*uA, "0.00E+00") &amp; " , hct =&gt; " &amp; TEXT(hct!L28*uA, "0.00E+00") &amp; " , cmos =&gt; " &amp; TEXT(cmos!L28*nA,"0.00E+00")&amp;"),"</f>
        <v>dff_rising_edge =&gt;( ssxlib =&gt; 0.000E+00, sxlib =&gt;  0.000E+00 , vxlib =&gt; 0.000E+00 , vsclib =&gt; 1.767E-12 , wsclib =&gt; 1.767E-12 , vgalib =&gt; 0.000E+00 , rgalib =&gt; 0.000E+00 , ac =&gt; 0.000E+00 , act =&gt; 0.000E+00 , hc =&gt; 0.000E+00 , hct =&gt; 0.000E+00 , cmos =&gt; 0.000E+00),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A10" zoomScaleNormal="100" workbookViewId="0">
      <selection activeCell="A28" sqref="A28"/>
    </sheetView>
  </sheetViews>
  <sheetFormatPr defaultRowHeight="15" x14ac:dyDescent="0.25"/>
  <cols>
    <col min="1" max="1" width="17.5703125" customWidth="1"/>
    <col min="3" max="3" width="11.28515625" customWidth="1"/>
    <col min="4" max="4" width="13.5703125" customWidth="1"/>
    <col min="7" max="7" width="10.140625" customWidth="1"/>
    <col min="10" max="10" width="13" customWidth="1"/>
    <col min="11" max="11" width="13.7109375" customWidth="1"/>
    <col min="13" max="13" width="11.5703125" customWidth="1"/>
    <col min="15" max="15" width="18" customWidth="1"/>
    <col min="16" max="16" width="18.7109375" customWidth="1"/>
    <col min="17" max="17" width="23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E8/Vdd</f>
        <v>0</v>
      </c>
      <c r="M8" s="10">
        <f t="shared" ref="M8:M16" si="0">F8/(Vdd*Vdd)</f>
        <v>0</v>
      </c>
      <c r="N8" s="11">
        <f t="shared" ref="N8:N16" si="1">G8</f>
        <v>0</v>
      </c>
      <c r="O8">
        <f t="shared" ref="O8:O28" si="2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23.8</v>
      </c>
      <c r="G9">
        <v>2.6</v>
      </c>
      <c r="H9">
        <v>87</v>
      </c>
      <c r="I9">
        <v>1.52</v>
      </c>
      <c r="J9">
        <v>106</v>
      </c>
      <c r="K9">
        <v>1.21</v>
      </c>
      <c r="L9" s="10">
        <f t="shared" ref="L9:L16" si="3">E9/Vdd</f>
        <v>0.73333333333333339</v>
      </c>
      <c r="M9" s="10">
        <f t="shared" si="0"/>
        <v>16.527777777777779</v>
      </c>
      <c r="N9" s="11">
        <f t="shared" si="1"/>
        <v>2.6</v>
      </c>
      <c r="O9">
        <f t="shared" si="2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8.8000000000000007</v>
      </c>
      <c r="G10">
        <v>5.6</v>
      </c>
      <c r="H10">
        <v>40</v>
      </c>
      <c r="I10">
        <v>1.97</v>
      </c>
      <c r="J10">
        <v>32</v>
      </c>
      <c r="K10">
        <v>1.1399999999999999</v>
      </c>
      <c r="L10" s="10">
        <f t="shared" si="3"/>
        <v>0.48333333333333334</v>
      </c>
      <c r="M10" s="10">
        <f t="shared" si="0"/>
        <v>6.1111111111111116</v>
      </c>
      <c r="N10" s="11">
        <f t="shared" si="1"/>
        <v>5.6</v>
      </c>
      <c r="O10">
        <f t="shared" si="2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28.7</v>
      </c>
      <c r="G11">
        <v>4.9000000000000004</v>
      </c>
      <c r="H11">
        <v>69</v>
      </c>
      <c r="I11">
        <v>1.52</v>
      </c>
      <c r="J11">
        <v>96</v>
      </c>
      <c r="K11">
        <v>1.2</v>
      </c>
      <c r="L11" s="10">
        <f t="shared" si="3"/>
        <v>0.96666666666666667</v>
      </c>
      <c r="M11" s="10">
        <f t="shared" si="0"/>
        <v>19.930555555555557</v>
      </c>
      <c r="N11" s="11">
        <f t="shared" si="1"/>
        <v>4.9000000000000004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38.299999999999997</v>
      </c>
      <c r="G12">
        <v>4.9000000000000004</v>
      </c>
      <c r="H12">
        <v>99</v>
      </c>
      <c r="I12">
        <v>1.52</v>
      </c>
      <c r="J12">
        <v>124</v>
      </c>
      <c r="K12">
        <v>1.21</v>
      </c>
      <c r="L12" s="10">
        <f t="shared" si="3"/>
        <v>1.35</v>
      </c>
      <c r="M12" s="10">
        <f t="shared" si="0"/>
        <v>26.597222222222221</v>
      </c>
      <c r="N12" s="11">
        <f t="shared" si="1"/>
        <v>4.9000000000000004</v>
      </c>
      <c r="O12">
        <f t="shared" si="2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32.6</v>
      </c>
      <c r="G13">
        <v>4.7</v>
      </c>
      <c r="H13">
        <v>112</v>
      </c>
      <c r="I13">
        <v>1.57</v>
      </c>
      <c r="J13">
        <v>110</v>
      </c>
      <c r="K13">
        <v>1.21</v>
      </c>
      <c r="L13" s="10">
        <f t="shared" si="3"/>
        <v>1.5416666666666667</v>
      </c>
      <c r="M13" s="10">
        <f t="shared" si="0"/>
        <v>22.638888888888889</v>
      </c>
      <c r="N13" s="11">
        <f t="shared" si="1"/>
        <v>4.7</v>
      </c>
      <c r="O13">
        <f t="shared" si="2"/>
        <v>5.5</v>
      </c>
      <c r="P13">
        <f t="shared" ref="P13:P24" si="4">C13*0.055</f>
        <v>3.85</v>
      </c>
      <c r="Q13" s="10">
        <f t="shared" ref="Q13:Q24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28.9</v>
      </c>
      <c r="G14">
        <v>4.7</v>
      </c>
      <c r="H14">
        <v>80</v>
      </c>
      <c r="I14">
        <v>1.52</v>
      </c>
      <c r="J14">
        <v>113</v>
      </c>
      <c r="K14">
        <v>1.22</v>
      </c>
      <c r="L14" s="10">
        <f t="shared" si="3"/>
        <v>1.0583333333333333</v>
      </c>
      <c r="M14" s="10">
        <f t="shared" si="0"/>
        <v>20.069444444444443</v>
      </c>
      <c r="N14" s="11">
        <f t="shared" si="1"/>
        <v>4.7</v>
      </c>
      <c r="O14">
        <f t="shared" si="2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30.6</v>
      </c>
      <c r="G15">
        <v>4.4000000000000004</v>
      </c>
      <c r="H15">
        <v>83</v>
      </c>
      <c r="I15">
        <v>1.52</v>
      </c>
      <c r="J15">
        <v>149</v>
      </c>
      <c r="K15">
        <v>1.25</v>
      </c>
      <c r="L15" s="10">
        <f t="shared" si="3"/>
        <v>1.1583333333333332</v>
      </c>
      <c r="M15" s="10">
        <f t="shared" si="0"/>
        <v>21.25</v>
      </c>
      <c r="N15" s="11">
        <f t="shared" si="1"/>
        <v>4.4000000000000004</v>
      </c>
      <c r="O15">
        <f t="shared" si="2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85</v>
      </c>
      <c r="I16">
        <v>1.52</v>
      </c>
      <c r="J16">
        <v>181</v>
      </c>
      <c r="K16">
        <v>1.31</v>
      </c>
      <c r="L16" s="10">
        <f t="shared" si="3"/>
        <v>1.25</v>
      </c>
      <c r="M16" s="10">
        <f t="shared" si="0"/>
        <v>21.944444444444446</v>
      </c>
      <c r="N16" s="11">
        <f t="shared" si="1"/>
        <v>4.2</v>
      </c>
      <c r="O16">
        <f t="shared" si="2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46</v>
      </c>
      <c r="I17">
        <v>2.96</v>
      </c>
      <c r="J17">
        <v>35</v>
      </c>
      <c r="K17">
        <v>1.93</v>
      </c>
      <c r="L17" s="10">
        <f t="shared" ref="L17:L24" si="6">E17/Vdd</f>
        <v>0.57499999999999996</v>
      </c>
      <c r="M17" s="10">
        <f t="shared" ref="M17:M24" si="7">F17/(Vdd*Vdd)</f>
        <v>6.0416666666666661</v>
      </c>
      <c r="N17" s="11">
        <f t="shared" ref="N17:N24" si="8">G17</f>
        <v>4.4000000000000004</v>
      </c>
      <c r="O17">
        <f t="shared" si="2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64</v>
      </c>
      <c r="B18">
        <v>1.7</v>
      </c>
      <c r="C18">
        <v>50</v>
      </c>
      <c r="D18">
        <v>2.75</v>
      </c>
      <c r="E18">
        <v>0.92</v>
      </c>
      <c r="F18">
        <v>11.2</v>
      </c>
      <c r="G18">
        <v>4.5</v>
      </c>
      <c r="H18">
        <v>52</v>
      </c>
      <c r="I18">
        <v>2.97</v>
      </c>
      <c r="J18">
        <v>44</v>
      </c>
      <c r="K18">
        <v>2.83</v>
      </c>
      <c r="L18" s="10">
        <f t="shared" si="6"/>
        <v>0.76666666666666672</v>
      </c>
      <c r="M18" s="10">
        <f t="shared" si="7"/>
        <v>7.7777777777777777</v>
      </c>
      <c r="N18" s="11">
        <f t="shared" si="8"/>
        <v>4.5</v>
      </c>
      <c r="O18">
        <f t="shared" si="2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52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4.4000000000000004</v>
      </c>
      <c r="H19">
        <v>55</v>
      </c>
      <c r="I19">
        <v>2.97</v>
      </c>
      <c r="J19">
        <v>51</v>
      </c>
      <c r="K19">
        <v>3.62</v>
      </c>
      <c r="L19" s="10">
        <f t="shared" si="6"/>
        <v>0.96666666666666667</v>
      </c>
      <c r="M19" s="10">
        <f t="shared" si="7"/>
        <v>8.8888888888888893</v>
      </c>
      <c r="N19" s="11">
        <f t="shared" si="8"/>
        <v>4.4000000000000004</v>
      </c>
      <c r="O19">
        <f t="shared" si="2"/>
        <v>5.5</v>
      </c>
      <c r="P19">
        <f t="shared" si="4"/>
        <v>3.3</v>
      </c>
      <c r="Q19" s="10">
        <f t="shared" si="5"/>
        <v>18.149999999999999</v>
      </c>
    </row>
    <row r="20" spans="1:17" x14ac:dyDescent="0.25">
      <c r="A20" s="13" t="s">
        <v>53</v>
      </c>
      <c r="B20">
        <v>1.3</v>
      </c>
      <c r="C20">
        <v>40</v>
      </c>
      <c r="D20">
        <v>2.2000000000000002</v>
      </c>
      <c r="E20">
        <v>0.69</v>
      </c>
      <c r="F20">
        <v>10.1</v>
      </c>
      <c r="G20">
        <v>5.2</v>
      </c>
      <c r="H20">
        <v>45</v>
      </c>
      <c r="I20">
        <v>3.05</v>
      </c>
      <c r="J20">
        <v>45</v>
      </c>
      <c r="K20">
        <v>2.27</v>
      </c>
      <c r="L20" s="10">
        <f t="shared" si="6"/>
        <v>0.57499999999999996</v>
      </c>
      <c r="M20" s="10">
        <f t="shared" si="7"/>
        <v>7.0138888888888893</v>
      </c>
      <c r="N20" s="11">
        <f t="shared" si="8"/>
        <v>5.2</v>
      </c>
      <c r="O20">
        <f t="shared" si="2"/>
        <v>5.5</v>
      </c>
      <c r="P20">
        <f t="shared" si="4"/>
        <v>2.2000000000000002</v>
      </c>
      <c r="Q20" s="10">
        <f t="shared" si="5"/>
        <v>12.100000000000001</v>
      </c>
    </row>
    <row r="21" spans="1:17" x14ac:dyDescent="0.25">
      <c r="A21" s="13" t="s">
        <v>54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5.0999999999999996</v>
      </c>
      <c r="H21">
        <v>56</v>
      </c>
      <c r="I21">
        <v>4.59</v>
      </c>
      <c r="J21">
        <v>48</v>
      </c>
      <c r="K21">
        <v>2.29</v>
      </c>
      <c r="L21" s="10">
        <f t="shared" si="6"/>
        <v>0.67500000000000004</v>
      </c>
      <c r="M21" s="10">
        <f t="shared" si="7"/>
        <v>8.125</v>
      </c>
      <c r="N21" s="11">
        <f t="shared" si="8"/>
        <v>5.0999999999999996</v>
      </c>
      <c r="O21">
        <f t="shared" si="2"/>
        <v>5.5</v>
      </c>
      <c r="P21">
        <f t="shared" si="4"/>
        <v>2.75</v>
      </c>
      <c r="Q21" s="10">
        <f t="shared" si="5"/>
        <v>15.125</v>
      </c>
    </row>
    <row r="22" spans="1:17" x14ac:dyDescent="0.25">
      <c r="A22" s="13" t="s">
        <v>55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5.2</v>
      </c>
      <c r="H22">
        <v>61</v>
      </c>
      <c r="I22">
        <v>6.15</v>
      </c>
      <c r="J22">
        <v>48</v>
      </c>
      <c r="K22">
        <v>2.31</v>
      </c>
      <c r="L22" s="10">
        <f t="shared" si="6"/>
        <v>0.76666666666666672</v>
      </c>
      <c r="M22" s="10">
        <f t="shared" si="7"/>
        <v>8.4027777777777786</v>
      </c>
      <c r="N22" s="11">
        <f t="shared" si="8"/>
        <v>5.2</v>
      </c>
      <c r="O22">
        <f t="shared" si="2"/>
        <v>5.5</v>
      </c>
      <c r="P22">
        <f t="shared" si="4"/>
        <v>3.3</v>
      </c>
      <c r="Q22" s="10">
        <f t="shared" si="5"/>
        <v>18.149999999999999</v>
      </c>
    </row>
    <row r="23" spans="1:17" x14ac:dyDescent="0.25">
      <c r="A23" s="13" t="s">
        <v>62</v>
      </c>
      <c r="B23">
        <v>3</v>
      </c>
      <c r="C23">
        <v>90</v>
      </c>
      <c r="D23">
        <v>4.95</v>
      </c>
      <c r="E23">
        <v>2.08</v>
      </c>
      <c r="F23">
        <v>32.200000000000003</v>
      </c>
      <c r="G23">
        <v>9.4</v>
      </c>
      <c r="H23">
        <v>84</v>
      </c>
      <c r="I23">
        <v>3.03</v>
      </c>
      <c r="J23">
        <v>74</v>
      </c>
      <c r="K23">
        <v>2</v>
      </c>
      <c r="L23" s="10">
        <f>E23/Vdd</f>
        <v>1.7333333333333334</v>
      </c>
      <c r="M23" s="10">
        <f>F23/(Vdd*Vdd)</f>
        <v>22.361111111111114</v>
      </c>
      <c r="N23" s="11">
        <f>G23</f>
        <v>9.4</v>
      </c>
      <c r="O23">
        <f t="shared" si="2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63</v>
      </c>
      <c r="B24">
        <v>3</v>
      </c>
      <c r="C24">
        <v>90</v>
      </c>
      <c r="D24">
        <v>4.95</v>
      </c>
      <c r="E24">
        <v>2.08</v>
      </c>
      <c r="F24">
        <v>32.4</v>
      </c>
      <c r="G24">
        <v>9</v>
      </c>
      <c r="H24">
        <v>79</v>
      </c>
      <c r="I24">
        <v>3.01</v>
      </c>
      <c r="J24">
        <v>77</v>
      </c>
      <c r="K24">
        <v>2.02</v>
      </c>
      <c r="L24" s="10">
        <f t="shared" si="6"/>
        <v>1.7333333333333334</v>
      </c>
      <c r="M24" s="10">
        <f t="shared" si="7"/>
        <v>22.5</v>
      </c>
      <c r="N24" s="11">
        <f t="shared" si="8"/>
        <v>9</v>
      </c>
      <c r="O24">
        <f t="shared" si="2"/>
        <v>5.5</v>
      </c>
      <c r="P24">
        <f t="shared" si="4"/>
        <v>4.95</v>
      </c>
      <c r="Q24" s="10">
        <f t="shared" si="5"/>
        <v>27.225000000000001</v>
      </c>
    </row>
    <row r="25" spans="1:17" x14ac:dyDescent="0.25">
      <c r="A25" s="13" t="s">
        <v>65</v>
      </c>
      <c r="B25">
        <v>3</v>
      </c>
      <c r="C25">
        <v>90</v>
      </c>
      <c r="D25">
        <v>4.95</v>
      </c>
      <c r="E25">
        <v>1.73</v>
      </c>
      <c r="F25">
        <v>33</v>
      </c>
      <c r="G25">
        <v>3.5</v>
      </c>
      <c r="H25">
        <v>135</v>
      </c>
      <c r="I25">
        <v>1.53</v>
      </c>
      <c r="J25">
        <v>166</v>
      </c>
      <c r="K25">
        <v>1.24</v>
      </c>
      <c r="L25" s="10">
        <f>E25/Vdd</f>
        <v>1.4416666666666667</v>
      </c>
      <c r="M25" s="10">
        <f>F25/(Vdd*Vdd)</f>
        <v>22.916666666666668</v>
      </c>
      <c r="N25" s="11">
        <f>G25</f>
        <v>3.5</v>
      </c>
      <c r="O25">
        <f t="shared" si="2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2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2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2"/>
        <v>5.5</v>
      </c>
      <c r="P28">
        <f>C28*0.055</f>
        <v>0</v>
      </c>
      <c r="Q28" s="10">
        <f>O28*P28</f>
        <v>0</v>
      </c>
    </row>
    <row r="29" spans="1:17" x14ac:dyDescent="0.25">
      <c r="A29" s="17"/>
    </row>
  </sheetData>
  <mergeCells count="7">
    <mergeCell ref="L6:N6"/>
    <mergeCell ref="O6:Q6"/>
    <mergeCell ref="B6:D6"/>
    <mergeCell ref="E5:F5"/>
    <mergeCell ref="G6:I6"/>
    <mergeCell ref="J6:K6"/>
    <mergeCell ref="G5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2ACA-1533-4922-94A4-1C2062C36F9B}">
  <dimension ref="A1:Q28"/>
  <sheetViews>
    <sheetView topLeftCell="A13" workbookViewId="0">
      <selection activeCell="A28" sqref="A28"/>
    </sheetView>
  </sheetViews>
  <sheetFormatPr defaultRowHeight="15" x14ac:dyDescent="0.25"/>
  <cols>
    <col min="1" max="1" width="16.28515625" customWidth="1"/>
    <col min="4" max="4" width="15.42578125" customWidth="1"/>
    <col min="7" max="7" width="12.42578125" customWidth="1"/>
    <col min="15" max="15" width="13.28515625" customWidth="1"/>
    <col min="16" max="16" width="19.7109375" customWidth="1"/>
    <col min="17" max="17" width="19.8554687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32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8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24.1</v>
      </c>
      <c r="G9">
        <v>2.5</v>
      </c>
      <c r="H9">
        <v>88</v>
      </c>
      <c r="I9">
        <v>1.49</v>
      </c>
      <c r="J9">
        <v>107</v>
      </c>
      <c r="K9">
        <v>1.1499999999999999</v>
      </c>
      <c r="L9" s="10">
        <f>E9/1.2</f>
        <v>0.73333333333333339</v>
      </c>
      <c r="M9" s="10">
        <f>F9/(1.2*1.2)</f>
        <v>16.736111111111114</v>
      </c>
      <c r="N9" s="11">
        <f t="shared" si="0"/>
        <v>2.5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8.6999999999999993</v>
      </c>
      <c r="G10">
        <v>5.5</v>
      </c>
      <c r="H10">
        <v>40</v>
      </c>
      <c r="I10">
        <v>1.98</v>
      </c>
      <c r="J10">
        <v>32</v>
      </c>
      <c r="K10">
        <v>1.1499999999999999</v>
      </c>
      <c r="L10" s="10">
        <f>E10/1.2</f>
        <v>0.48333333333333334</v>
      </c>
      <c r="M10" s="10">
        <f>F10/(1.2*1.2)</f>
        <v>6.0416666666666661</v>
      </c>
      <c r="N10" s="11">
        <f t="shared" si="0"/>
        <v>5.5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28.9</v>
      </c>
      <c r="G11">
        <v>4.8</v>
      </c>
      <c r="H11">
        <v>68</v>
      </c>
      <c r="I11">
        <v>1.49</v>
      </c>
      <c r="J11">
        <v>96</v>
      </c>
      <c r="K11">
        <v>1.1499999999999999</v>
      </c>
      <c r="L11" s="10">
        <f>E11/1.2</f>
        <v>0.96666666666666667</v>
      </c>
      <c r="M11" s="10">
        <f>F11/(1.2*1.2)</f>
        <v>20.069444444444443</v>
      </c>
      <c r="N11" s="11">
        <f t="shared" si="0"/>
        <v>4.8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38.700000000000003</v>
      </c>
      <c r="G12">
        <v>4.9000000000000004</v>
      </c>
      <c r="H12">
        <v>96</v>
      </c>
      <c r="I12">
        <v>1.49</v>
      </c>
      <c r="J12">
        <v>125</v>
      </c>
      <c r="K12">
        <v>1.17</v>
      </c>
      <c r="L12" s="10">
        <f t="shared" ref="L12:L24" si="2">E12/1.2</f>
        <v>1.35</v>
      </c>
      <c r="M12" s="10">
        <f>F12/(1.2*1.2)</f>
        <v>26.875000000000004</v>
      </c>
      <c r="N12" s="11">
        <f t="shared" si="0"/>
        <v>4.9000000000000004</v>
      </c>
      <c r="O12">
        <f t="shared" si="1"/>
        <v>5.5</v>
      </c>
      <c r="P12">
        <f t="shared" ref="P12:P24" si="3">C12*0.055</f>
        <v>3.3</v>
      </c>
      <c r="Q12" s="10">
        <f t="shared" ref="Q12:Q24" si="4"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33.1</v>
      </c>
      <c r="G13">
        <v>4.8</v>
      </c>
      <c r="H13">
        <v>109</v>
      </c>
      <c r="I13">
        <v>1.5</v>
      </c>
      <c r="J13">
        <v>107</v>
      </c>
      <c r="K13">
        <v>1.1499999999999999</v>
      </c>
      <c r="L13" s="10">
        <f t="shared" si="2"/>
        <v>1.5416666666666667</v>
      </c>
      <c r="M13" s="10">
        <f t="shared" ref="M13:M24" si="5">F13/(1.2*1.2)</f>
        <v>22.986111111111114</v>
      </c>
      <c r="N13" s="11">
        <f t="shared" si="0"/>
        <v>4.8</v>
      </c>
      <c r="O13">
        <f t="shared" si="1"/>
        <v>5.5</v>
      </c>
      <c r="P13">
        <f t="shared" si="3"/>
        <v>3.85</v>
      </c>
      <c r="Q13" s="10">
        <f t="shared" si="4"/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29.1</v>
      </c>
      <c r="G14">
        <v>4.7</v>
      </c>
      <c r="H14">
        <v>81</v>
      </c>
      <c r="I14">
        <v>1.49</v>
      </c>
      <c r="J14">
        <v>110</v>
      </c>
      <c r="K14">
        <v>1.17</v>
      </c>
      <c r="L14" s="10">
        <f>E14/1.2</f>
        <v>1.0583333333333333</v>
      </c>
      <c r="M14" s="10">
        <f>F14/(1.2*1.2)</f>
        <v>20.208333333333336</v>
      </c>
      <c r="N14" s="11">
        <f t="shared" si="0"/>
        <v>4.7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30.7</v>
      </c>
      <c r="G15">
        <v>4.4000000000000004</v>
      </c>
      <c r="H15">
        <v>84</v>
      </c>
      <c r="I15">
        <v>1.49</v>
      </c>
      <c r="J15">
        <v>145</v>
      </c>
      <c r="K15">
        <v>1.2</v>
      </c>
      <c r="L15" s="10">
        <f>E15/1.2</f>
        <v>1.1583333333333332</v>
      </c>
      <c r="M15" s="10">
        <f>F15/(1.2*1.2)</f>
        <v>21.319444444444446</v>
      </c>
      <c r="N15" s="11">
        <f t="shared" si="0"/>
        <v>4.4000000000000004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86</v>
      </c>
      <c r="I16">
        <v>1.49</v>
      </c>
      <c r="J16">
        <v>175</v>
      </c>
      <c r="K16">
        <v>1.25</v>
      </c>
      <c r="L16" s="10">
        <f>E16/1.2</f>
        <v>1.25</v>
      </c>
      <c r="M16" s="10">
        <f>F16/(1.2*1.2)</f>
        <v>21.944444444444446</v>
      </c>
      <c r="N16" s="11">
        <f t="shared" si="0"/>
        <v>4.2</v>
      </c>
      <c r="O16">
        <f t="shared" si="1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47</v>
      </c>
      <c r="I17">
        <v>2.99</v>
      </c>
      <c r="J17">
        <v>34</v>
      </c>
      <c r="K17">
        <v>1.86</v>
      </c>
      <c r="L17" s="10">
        <f t="shared" si="2"/>
        <v>0.57499999999999996</v>
      </c>
      <c r="M17" s="10">
        <f t="shared" si="5"/>
        <v>6.0416666666666661</v>
      </c>
      <c r="N17" s="11">
        <f t="shared" ref="N17:N24" si="6">G17</f>
        <v>4.4000000000000004</v>
      </c>
      <c r="O17">
        <f t="shared" si="1"/>
        <v>5.5</v>
      </c>
      <c r="P17">
        <f t="shared" si="3"/>
        <v>2.2000000000000002</v>
      </c>
      <c r="Q17" s="10">
        <f t="shared" si="4"/>
        <v>12.100000000000001</v>
      </c>
    </row>
    <row r="18" spans="1:17" x14ac:dyDescent="0.25">
      <c r="A18" s="13" t="s">
        <v>64</v>
      </c>
      <c r="B18">
        <v>1.7</v>
      </c>
      <c r="C18">
        <v>50</v>
      </c>
      <c r="D18">
        <v>2.75</v>
      </c>
      <c r="E18">
        <v>0.92</v>
      </c>
      <c r="F18">
        <v>11.3</v>
      </c>
      <c r="G18">
        <v>4.5999999999999996</v>
      </c>
      <c r="H18">
        <v>52</v>
      </c>
      <c r="I18">
        <v>3</v>
      </c>
      <c r="J18">
        <v>41</v>
      </c>
      <c r="K18">
        <v>2.57</v>
      </c>
      <c r="L18" s="10">
        <f t="shared" si="2"/>
        <v>0.76666666666666672</v>
      </c>
      <c r="M18" s="10">
        <f t="shared" si="5"/>
        <v>7.8472222222222232</v>
      </c>
      <c r="N18" s="11">
        <f t="shared" si="6"/>
        <v>4.5999999999999996</v>
      </c>
      <c r="O18">
        <f t="shared" si="1"/>
        <v>5.5</v>
      </c>
      <c r="P18">
        <f t="shared" si="3"/>
        <v>2.75</v>
      </c>
      <c r="Q18" s="10">
        <f t="shared" si="4"/>
        <v>15.125</v>
      </c>
    </row>
    <row r="19" spans="1:17" x14ac:dyDescent="0.25">
      <c r="A19" s="13" t="s">
        <v>52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4.5</v>
      </c>
      <c r="H19">
        <v>56</v>
      </c>
      <c r="I19">
        <v>3</v>
      </c>
      <c r="J19">
        <v>48</v>
      </c>
      <c r="K19">
        <v>3.29</v>
      </c>
      <c r="L19" s="10">
        <f t="shared" si="2"/>
        <v>0.96666666666666667</v>
      </c>
      <c r="M19" s="10">
        <f t="shared" si="5"/>
        <v>8.8888888888888893</v>
      </c>
      <c r="N19" s="11">
        <f t="shared" si="6"/>
        <v>4.5</v>
      </c>
      <c r="O19">
        <f t="shared" si="1"/>
        <v>5.5</v>
      </c>
      <c r="P19">
        <f t="shared" si="3"/>
        <v>3.3</v>
      </c>
      <c r="Q19" s="10">
        <f t="shared" si="4"/>
        <v>18.149999999999999</v>
      </c>
    </row>
    <row r="20" spans="1:17" x14ac:dyDescent="0.25">
      <c r="A20" s="13" t="s">
        <v>53</v>
      </c>
      <c r="B20">
        <v>1.3</v>
      </c>
      <c r="C20">
        <v>40</v>
      </c>
      <c r="D20">
        <v>2.2000000000000002</v>
      </c>
      <c r="E20">
        <v>0.69</v>
      </c>
      <c r="F20">
        <v>10.199999999999999</v>
      </c>
      <c r="G20">
        <v>5.3</v>
      </c>
      <c r="H20">
        <v>45</v>
      </c>
      <c r="I20">
        <v>2.92</v>
      </c>
      <c r="J20">
        <v>45</v>
      </c>
      <c r="K20">
        <v>2.33</v>
      </c>
      <c r="L20" s="10">
        <f t="shared" si="2"/>
        <v>0.57499999999999996</v>
      </c>
      <c r="M20" s="10">
        <f t="shared" si="5"/>
        <v>7.083333333333333</v>
      </c>
      <c r="N20" s="11">
        <f t="shared" si="6"/>
        <v>5.3</v>
      </c>
      <c r="O20">
        <f t="shared" si="1"/>
        <v>5.5</v>
      </c>
      <c r="P20">
        <f t="shared" si="3"/>
        <v>2.2000000000000002</v>
      </c>
      <c r="Q20" s="10">
        <f t="shared" si="4"/>
        <v>12.100000000000001</v>
      </c>
    </row>
    <row r="21" spans="1:17" x14ac:dyDescent="0.25">
      <c r="A21" s="13" t="s">
        <v>54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5.3</v>
      </c>
      <c r="H21">
        <v>54</v>
      </c>
      <c r="I21">
        <v>4.38</v>
      </c>
      <c r="J21">
        <v>48</v>
      </c>
      <c r="K21">
        <v>2.33</v>
      </c>
      <c r="L21" s="10">
        <f t="shared" si="2"/>
        <v>0.67500000000000004</v>
      </c>
      <c r="M21" s="10">
        <f t="shared" si="5"/>
        <v>8.125</v>
      </c>
      <c r="N21" s="11">
        <f t="shared" si="6"/>
        <v>5.3</v>
      </c>
      <c r="O21">
        <f t="shared" si="1"/>
        <v>5.5</v>
      </c>
      <c r="P21">
        <f t="shared" si="3"/>
        <v>2.75</v>
      </c>
      <c r="Q21" s="10">
        <f t="shared" si="4"/>
        <v>15.125</v>
      </c>
    </row>
    <row r="22" spans="1:17" x14ac:dyDescent="0.25">
      <c r="A22" s="13" t="s">
        <v>55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5.3</v>
      </c>
      <c r="H22">
        <v>59</v>
      </c>
      <c r="I22">
        <v>5.87</v>
      </c>
      <c r="J22">
        <v>49</v>
      </c>
      <c r="K22">
        <v>2.36</v>
      </c>
      <c r="L22" s="10">
        <f t="shared" si="2"/>
        <v>0.76666666666666672</v>
      </c>
      <c r="M22" s="10">
        <f t="shared" si="5"/>
        <v>8.4027777777777786</v>
      </c>
      <c r="N22" s="11">
        <f t="shared" si="6"/>
        <v>5.3</v>
      </c>
      <c r="O22">
        <f t="shared" si="1"/>
        <v>5.5</v>
      </c>
      <c r="P22">
        <f t="shared" si="3"/>
        <v>3.3</v>
      </c>
      <c r="Q22" s="10">
        <f t="shared" si="4"/>
        <v>18.149999999999999</v>
      </c>
    </row>
    <row r="23" spans="1:17" x14ac:dyDescent="0.25">
      <c r="A23" s="13" t="s">
        <v>56</v>
      </c>
      <c r="B23">
        <v>3</v>
      </c>
      <c r="C23">
        <v>90</v>
      </c>
      <c r="D23">
        <v>4.95</v>
      </c>
      <c r="E23">
        <v>2.08</v>
      </c>
      <c r="F23">
        <v>33.1</v>
      </c>
      <c r="G23">
        <v>9.6999999999999993</v>
      </c>
      <c r="H23">
        <v>83</v>
      </c>
      <c r="I23">
        <v>2.91</v>
      </c>
      <c r="J23">
        <v>74</v>
      </c>
      <c r="K23">
        <v>1.86</v>
      </c>
      <c r="L23" s="10">
        <f>E23/1.2</f>
        <v>1.7333333333333334</v>
      </c>
      <c r="M23" s="10">
        <f>F23/(1.2*1.2)</f>
        <v>22.986111111111114</v>
      </c>
      <c r="N23" s="11">
        <f>G23</f>
        <v>9.6999999999999993</v>
      </c>
      <c r="O23">
        <f t="shared" si="1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57</v>
      </c>
      <c r="B24">
        <v>3</v>
      </c>
      <c r="C24">
        <v>90</v>
      </c>
      <c r="D24">
        <v>4.95</v>
      </c>
      <c r="E24">
        <v>2.08</v>
      </c>
      <c r="F24">
        <v>33.4</v>
      </c>
      <c r="G24">
        <v>9.3000000000000007</v>
      </c>
      <c r="H24">
        <v>78</v>
      </c>
      <c r="I24">
        <v>2.91</v>
      </c>
      <c r="J24">
        <v>76</v>
      </c>
      <c r="K24">
        <v>1.86</v>
      </c>
      <c r="L24" s="10">
        <f t="shared" si="2"/>
        <v>1.7333333333333334</v>
      </c>
      <c r="M24" s="10">
        <f t="shared" si="5"/>
        <v>23.194444444444443</v>
      </c>
      <c r="N24" s="11">
        <f t="shared" si="6"/>
        <v>9.3000000000000007</v>
      </c>
      <c r="O24">
        <f t="shared" si="1"/>
        <v>5.5</v>
      </c>
      <c r="P24">
        <f t="shared" si="3"/>
        <v>4.95</v>
      </c>
      <c r="Q24" s="10">
        <f t="shared" si="4"/>
        <v>27.225000000000001</v>
      </c>
    </row>
    <row r="25" spans="1:17" x14ac:dyDescent="0.25">
      <c r="A25" s="13" t="s">
        <v>58</v>
      </c>
      <c r="B25">
        <v>3</v>
      </c>
      <c r="C25">
        <v>90</v>
      </c>
      <c r="D25">
        <v>4.95</v>
      </c>
      <c r="E25">
        <v>1.73</v>
      </c>
      <c r="F25">
        <v>34.200000000000003</v>
      </c>
      <c r="G25">
        <v>3.7</v>
      </c>
      <c r="H25">
        <v>120</v>
      </c>
      <c r="I25">
        <v>1.5</v>
      </c>
      <c r="J25">
        <v>166</v>
      </c>
      <c r="K25">
        <v>1.19</v>
      </c>
      <c r="L25" s="10">
        <f>E25/1.2</f>
        <v>1.4416666666666667</v>
      </c>
      <c r="M25" s="10">
        <f>F25/(1.2*1.2)</f>
        <v>23.750000000000004</v>
      </c>
      <c r="N25" s="11">
        <f>G25</f>
        <v>3.7</v>
      </c>
      <c r="O25">
        <f t="shared" si="1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1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"/>
        <v>5.5</v>
      </c>
      <c r="P28">
        <f>C28*0.055</f>
        <v>0</v>
      </c>
      <c r="Q28" s="10">
        <f>O28*P28</f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D3F-218D-49ED-B1A9-4698AB234161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7.85546875" customWidth="1"/>
    <col min="4" max="4" width="15.42578125" customWidth="1"/>
    <col min="7" max="7" width="9.140625" customWidth="1"/>
    <col min="17" max="17" width="19.28515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5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1.1100000000000001</v>
      </c>
      <c r="F9">
        <v>26.3</v>
      </c>
      <c r="G9">
        <v>4.9000000000000004</v>
      </c>
      <c r="H9">
        <v>63</v>
      </c>
      <c r="I9">
        <v>1.56</v>
      </c>
      <c r="J9">
        <v>77</v>
      </c>
      <c r="K9">
        <v>1.2</v>
      </c>
      <c r="L9" s="10">
        <f>E9/1.2</f>
        <v>0.92500000000000016</v>
      </c>
      <c r="M9" s="10">
        <f>F9/(1.2*1.2)</f>
        <v>18.263888888888889</v>
      </c>
      <c r="N9" s="11">
        <f t="shared" si="0"/>
        <v>4.9000000000000004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0.66</v>
      </c>
      <c r="F10">
        <v>9.5</v>
      </c>
      <c r="G10">
        <v>5.9</v>
      </c>
      <c r="H10">
        <v>38</v>
      </c>
      <c r="I10">
        <v>1.56</v>
      </c>
      <c r="J10">
        <v>34</v>
      </c>
      <c r="K10">
        <v>1.2</v>
      </c>
      <c r="L10" s="10">
        <f>E10/1.2</f>
        <v>0.55000000000000004</v>
      </c>
      <c r="M10" s="10">
        <f>F10/(1.2*1.2)</f>
        <v>6.5972222222222223</v>
      </c>
      <c r="N10" s="11">
        <f t="shared" si="0"/>
        <v>5.9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1.48</v>
      </c>
      <c r="F11">
        <v>28.9</v>
      </c>
      <c r="G11">
        <v>5.5</v>
      </c>
      <c r="H11">
        <v>67</v>
      </c>
      <c r="I11">
        <v>1.56</v>
      </c>
      <c r="J11">
        <v>85</v>
      </c>
      <c r="K11">
        <v>1.2</v>
      </c>
      <c r="L11" s="10">
        <f>E11/1.2</f>
        <v>1.2333333333333334</v>
      </c>
      <c r="M11" s="10">
        <f>F11/(1.2*1.2)</f>
        <v>20.069444444444443</v>
      </c>
      <c r="N11" s="11">
        <f t="shared" si="0"/>
        <v>5.5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1.77</v>
      </c>
      <c r="F12">
        <v>32.299999999999997</v>
      </c>
      <c r="G12">
        <v>5.7</v>
      </c>
      <c r="H12">
        <v>83</v>
      </c>
      <c r="I12">
        <v>1.56</v>
      </c>
      <c r="J12">
        <v>96</v>
      </c>
      <c r="K12">
        <v>1.21</v>
      </c>
      <c r="L12" s="10">
        <f t="shared" ref="L12:L24" si="2">E12/1.2</f>
        <v>1.4750000000000001</v>
      </c>
      <c r="M12" s="10">
        <f>F12/(1.2*1.2)</f>
        <v>22.430555555555554</v>
      </c>
      <c r="N12" s="11">
        <f t="shared" si="0"/>
        <v>5.7</v>
      </c>
      <c r="O12">
        <f t="shared" si="1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1.81</v>
      </c>
      <c r="F13">
        <v>34.700000000000003</v>
      </c>
      <c r="G13">
        <v>5.9</v>
      </c>
      <c r="H13">
        <v>94</v>
      </c>
      <c r="I13">
        <v>1.57</v>
      </c>
      <c r="J13">
        <v>102</v>
      </c>
      <c r="K13">
        <v>1.21</v>
      </c>
      <c r="L13" s="10">
        <f t="shared" si="2"/>
        <v>1.5083333333333335</v>
      </c>
      <c r="M13" s="10">
        <f t="shared" ref="M13:M25" si="3">F13/(1.2*1.2)</f>
        <v>24.097222222222225</v>
      </c>
      <c r="N13" s="11">
        <f t="shared" si="0"/>
        <v>5.9</v>
      </c>
      <c r="O13">
        <f t="shared" si="1"/>
        <v>5.5</v>
      </c>
      <c r="P13">
        <f t="shared" ref="P13:P27" si="4">C13*0.055</f>
        <v>3.85</v>
      </c>
      <c r="Q13" s="10">
        <f t="shared" ref="Q13:Q28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0.82</v>
      </c>
      <c r="F14">
        <v>17.5</v>
      </c>
      <c r="G14">
        <v>4.0999999999999996</v>
      </c>
      <c r="H14">
        <v>77</v>
      </c>
      <c r="I14">
        <v>2.96</v>
      </c>
      <c r="J14">
        <v>90</v>
      </c>
      <c r="K14">
        <v>2.29</v>
      </c>
      <c r="L14" s="10">
        <f>E14/1.2</f>
        <v>0.68333333333333335</v>
      </c>
      <c r="M14" s="10">
        <f>F14/(1.2*1.2)</f>
        <v>12.152777777777779</v>
      </c>
      <c r="N14" s="11">
        <f t="shared" si="0"/>
        <v>4.0999999999999996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1.02</v>
      </c>
      <c r="F15">
        <v>20.6</v>
      </c>
      <c r="G15">
        <v>5</v>
      </c>
      <c r="H15">
        <v>89</v>
      </c>
      <c r="I15">
        <v>2.96</v>
      </c>
      <c r="J15">
        <v>107</v>
      </c>
      <c r="K15">
        <v>2.33</v>
      </c>
      <c r="L15" s="10">
        <f>E15/1.2</f>
        <v>0.85000000000000009</v>
      </c>
      <c r="M15" s="10">
        <f>F15/(1.2*1.2)</f>
        <v>14.305555555555557</v>
      </c>
      <c r="N15" s="11">
        <f t="shared" si="0"/>
        <v>5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2.7</v>
      </c>
      <c r="C16">
        <v>80</v>
      </c>
      <c r="D16">
        <v>4.4000000000000004</v>
      </c>
      <c r="E16">
        <v>1.07</v>
      </c>
      <c r="F16">
        <v>20.7</v>
      </c>
      <c r="G16">
        <v>4.9000000000000004</v>
      </c>
      <c r="H16">
        <v>99</v>
      </c>
      <c r="I16">
        <v>2.96</v>
      </c>
      <c r="J16">
        <v>119</v>
      </c>
      <c r="K16">
        <v>2.39</v>
      </c>
      <c r="L16" s="10">
        <f>E16/1.2</f>
        <v>0.89166666666666672</v>
      </c>
      <c r="M16" s="10">
        <f>F16/(1.2*1.2)</f>
        <v>14.375</v>
      </c>
      <c r="N16" s="11">
        <f t="shared" si="0"/>
        <v>4.9000000000000004</v>
      </c>
      <c r="O16">
        <f t="shared" si="1"/>
        <v>5.5</v>
      </c>
      <c r="P16">
        <f>C16*0.055</f>
        <v>4.4000000000000004</v>
      </c>
      <c r="Q16" s="10">
        <f>O16*P16</f>
        <v>24.200000000000003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1.28</v>
      </c>
      <c r="F17">
        <v>14.3</v>
      </c>
      <c r="G17">
        <v>7.5</v>
      </c>
      <c r="H17">
        <v>43</v>
      </c>
      <c r="I17">
        <v>1.52</v>
      </c>
      <c r="J17">
        <v>34</v>
      </c>
      <c r="K17">
        <v>1.1100000000000001</v>
      </c>
      <c r="L17" s="10">
        <f t="shared" si="2"/>
        <v>1.0666666666666667</v>
      </c>
      <c r="M17" s="10">
        <f t="shared" si="3"/>
        <v>9.9305555555555571</v>
      </c>
      <c r="N17" s="11">
        <f t="shared" ref="N17:N25" si="6">G17</f>
        <v>7.5</v>
      </c>
      <c r="O17">
        <f t="shared" si="1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64</v>
      </c>
      <c r="B18">
        <v>1.7</v>
      </c>
      <c r="C18">
        <v>50</v>
      </c>
      <c r="D18">
        <v>2.75</v>
      </c>
      <c r="E18">
        <v>1.52</v>
      </c>
      <c r="F18">
        <v>16.600000000000001</v>
      </c>
      <c r="G18">
        <v>6.9</v>
      </c>
      <c r="H18">
        <v>49</v>
      </c>
      <c r="I18">
        <v>1.8</v>
      </c>
      <c r="J18">
        <v>39</v>
      </c>
      <c r="K18">
        <v>1.54</v>
      </c>
      <c r="L18" s="10">
        <f t="shared" si="2"/>
        <v>1.2666666666666668</v>
      </c>
      <c r="M18" s="10">
        <f t="shared" si="3"/>
        <v>11.527777777777779</v>
      </c>
      <c r="N18" s="11">
        <f t="shared" si="6"/>
        <v>6.9</v>
      </c>
      <c r="O18">
        <f t="shared" si="1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52</v>
      </c>
      <c r="B19">
        <v>3</v>
      </c>
      <c r="C19">
        <v>90</v>
      </c>
      <c r="D19">
        <v>4.95</v>
      </c>
      <c r="E19">
        <v>2.33</v>
      </c>
      <c r="F19">
        <v>22.7</v>
      </c>
      <c r="G19">
        <v>8.6999999999999993</v>
      </c>
      <c r="H19">
        <v>52</v>
      </c>
      <c r="I19">
        <v>1.52</v>
      </c>
      <c r="J19">
        <v>40</v>
      </c>
      <c r="K19">
        <v>1.41</v>
      </c>
      <c r="L19" s="10">
        <f t="shared" si="2"/>
        <v>1.9416666666666669</v>
      </c>
      <c r="M19" s="10">
        <f t="shared" si="3"/>
        <v>15.763888888888889</v>
      </c>
      <c r="N19" s="11">
        <f t="shared" si="6"/>
        <v>8.6999999999999993</v>
      </c>
      <c r="O19">
        <f t="shared" si="1"/>
        <v>5.5</v>
      </c>
      <c r="P19">
        <f t="shared" si="4"/>
        <v>4.95</v>
      </c>
      <c r="Q19" s="10">
        <f t="shared" si="5"/>
        <v>27.225000000000001</v>
      </c>
    </row>
    <row r="20" spans="1:17" x14ac:dyDescent="0.25">
      <c r="A20" s="13" t="s">
        <v>53</v>
      </c>
      <c r="B20">
        <v>2</v>
      </c>
      <c r="C20">
        <v>60</v>
      </c>
      <c r="D20">
        <v>3.3</v>
      </c>
      <c r="E20">
        <v>1.39</v>
      </c>
      <c r="F20">
        <v>16</v>
      </c>
      <c r="G20">
        <v>9.8000000000000007</v>
      </c>
      <c r="H20">
        <v>41</v>
      </c>
      <c r="I20">
        <v>1.49</v>
      </c>
      <c r="J20">
        <v>40</v>
      </c>
      <c r="K20">
        <v>1.0900000000000001</v>
      </c>
      <c r="L20" s="10">
        <f t="shared" si="2"/>
        <v>1.1583333333333332</v>
      </c>
      <c r="M20" s="10">
        <f t="shared" si="3"/>
        <v>11.111111111111111</v>
      </c>
      <c r="N20" s="11">
        <f t="shared" si="6"/>
        <v>9.8000000000000007</v>
      </c>
      <c r="O20">
        <f t="shared" si="1"/>
        <v>5.5</v>
      </c>
      <c r="P20">
        <f t="shared" si="4"/>
        <v>3.3</v>
      </c>
      <c r="Q20" s="10">
        <f t="shared" si="5"/>
        <v>18.149999999999999</v>
      </c>
    </row>
    <row r="21" spans="1:17" x14ac:dyDescent="0.25">
      <c r="A21" s="13" t="s">
        <v>54</v>
      </c>
      <c r="B21">
        <v>2.2999999999999998</v>
      </c>
      <c r="C21">
        <v>70</v>
      </c>
      <c r="D21">
        <v>3.85</v>
      </c>
      <c r="E21">
        <v>1.42</v>
      </c>
      <c r="F21">
        <v>16.600000000000001</v>
      </c>
      <c r="G21">
        <v>9.1999999999999993</v>
      </c>
      <c r="H21">
        <v>44</v>
      </c>
      <c r="I21">
        <v>2.23</v>
      </c>
      <c r="J21">
        <v>47</v>
      </c>
      <c r="K21">
        <v>1.54</v>
      </c>
      <c r="L21" s="10">
        <f t="shared" si="2"/>
        <v>1.1833333333333333</v>
      </c>
      <c r="M21" s="10">
        <f t="shared" si="3"/>
        <v>11.527777777777779</v>
      </c>
      <c r="N21" s="11">
        <f t="shared" si="6"/>
        <v>9.1999999999999993</v>
      </c>
      <c r="O21">
        <f t="shared" si="1"/>
        <v>5.5</v>
      </c>
      <c r="P21">
        <f t="shared" si="4"/>
        <v>3.85</v>
      </c>
      <c r="Q21" s="10">
        <f t="shared" si="5"/>
        <v>21.175000000000001</v>
      </c>
    </row>
    <row r="22" spans="1:17" x14ac:dyDescent="0.25">
      <c r="A22" s="13" t="s">
        <v>55</v>
      </c>
      <c r="B22">
        <v>3</v>
      </c>
      <c r="C22">
        <v>90</v>
      </c>
      <c r="D22">
        <v>4.95</v>
      </c>
      <c r="E22">
        <v>1.41</v>
      </c>
      <c r="F22">
        <v>50.5</v>
      </c>
      <c r="G22">
        <v>10.1</v>
      </c>
      <c r="H22">
        <v>109</v>
      </c>
      <c r="I22">
        <v>2.99</v>
      </c>
      <c r="J22">
        <v>99</v>
      </c>
      <c r="K22">
        <v>2.1800000000000002</v>
      </c>
      <c r="L22" s="10">
        <f t="shared" si="2"/>
        <v>1.175</v>
      </c>
      <c r="M22" s="10">
        <f t="shared" si="3"/>
        <v>35.069444444444443</v>
      </c>
      <c r="N22" s="11">
        <f t="shared" si="6"/>
        <v>10.1</v>
      </c>
      <c r="O22">
        <f t="shared" si="1"/>
        <v>5.5</v>
      </c>
      <c r="P22">
        <f t="shared" si="4"/>
        <v>4.95</v>
      </c>
      <c r="Q22" s="10">
        <f t="shared" si="5"/>
        <v>27.225000000000001</v>
      </c>
    </row>
    <row r="23" spans="1:17" x14ac:dyDescent="0.25">
      <c r="A23" s="13" t="s">
        <v>56</v>
      </c>
      <c r="B23">
        <v>2.2999999999999998</v>
      </c>
      <c r="C23">
        <v>70</v>
      </c>
      <c r="D23">
        <v>3.85</v>
      </c>
      <c r="E23">
        <v>1.27</v>
      </c>
      <c r="F23">
        <v>30.1</v>
      </c>
      <c r="G23">
        <v>6.5</v>
      </c>
      <c r="H23">
        <v>73</v>
      </c>
      <c r="I23">
        <v>2.57</v>
      </c>
      <c r="J23">
        <v>73</v>
      </c>
      <c r="K23">
        <v>1.91</v>
      </c>
      <c r="L23" s="10">
        <f t="shared" ref="L23" si="7">E23/1.2</f>
        <v>1.0583333333333333</v>
      </c>
      <c r="M23" s="10">
        <f t="shared" ref="M23" si="8">F23/(1.2*1.2)</f>
        <v>20.902777777777779</v>
      </c>
      <c r="N23" s="11">
        <f t="shared" ref="N23" si="9">G23</f>
        <v>6.5</v>
      </c>
      <c r="O23">
        <f t="shared" si="1"/>
        <v>5.5</v>
      </c>
      <c r="P23">
        <f t="shared" ref="P23" si="10">C23*0.055</f>
        <v>3.85</v>
      </c>
      <c r="Q23" s="10">
        <f t="shared" ref="Q23" si="11">O23*P23</f>
        <v>21.175000000000001</v>
      </c>
    </row>
    <row r="24" spans="1:17" x14ac:dyDescent="0.25">
      <c r="A24" s="13" t="s">
        <v>57</v>
      </c>
      <c r="B24">
        <v>2.2999999999999998</v>
      </c>
      <c r="C24">
        <v>70</v>
      </c>
      <c r="D24">
        <v>3.85</v>
      </c>
      <c r="E24">
        <v>1.22</v>
      </c>
      <c r="F24">
        <v>31.6</v>
      </c>
      <c r="G24">
        <v>6.2</v>
      </c>
      <c r="H24">
        <v>80</v>
      </c>
      <c r="I24">
        <v>2.61</v>
      </c>
      <c r="J24">
        <v>77</v>
      </c>
      <c r="K24">
        <v>2.06</v>
      </c>
      <c r="L24" s="10">
        <f t="shared" si="2"/>
        <v>1.0166666666666666</v>
      </c>
      <c r="M24" s="10">
        <f t="shared" si="3"/>
        <v>21.944444444444446</v>
      </c>
      <c r="N24" s="11">
        <f t="shared" si="6"/>
        <v>6.2</v>
      </c>
      <c r="O24">
        <f t="shared" si="1"/>
        <v>5.5</v>
      </c>
      <c r="P24">
        <f t="shared" si="4"/>
        <v>3.85</v>
      </c>
      <c r="Q24" s="10">
        <f t="shared" si="5"/>
        <v>21.175000000000001</v>
      </c>
    </row>
    <row r="25" spans="1:17" x14ac:dyDescent="0.25">
      <c r="A25" s="13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si="1"/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ref="O26:O28" si="12">100*0.055</f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2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2"/>
        <v>5.5</v>
      </c>
      <c r="P28">
        <f>C28*0.055</f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F2BC-9B4C-4AD0-9117-267F85A79AE3}">
  <dimension ref="A1:Q28"/>
  <sheetViews>
    <sheetView topLeftCell="A4" workbookViewId="0">
      <selection activeCell="L8" sqref="L8"/>
    </sheetView>
  </sheetViews>
  <sheetFormatPr defaultRowHeight="15" x14ac:dyDescent="0.25"/>
  <cols>
    <col min="1" max="1" width="17" customWidth="1"/>
    <col min="3" max="3" width="13.140625" customWidth="1"/>
    <col min="4" max="4" width="13.28515625" customWidth="1"/>
    <col min="15" max="15" width="15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4" si="1">72*0.055</f>
        <v>3.96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>E9/1.2</f>
        <v>0.66666666666666674</v>
      </c>
      <c r="M9" s="10">
        <f>F9/(1.2*1.2)</f>
        <v>13.472222222222221</v>
      </c>
      <c r="N9" s="11">
        <f t="shared" si="0"/>
        <v>3.4</v>
      </c>
      <c r="O9">
        <f t="shared" si="1"/>
        <v>3.96</v>
      </c>
      <c r="P9">
        <f>C9*0.055</f>
        <v>1.76</v>
      </c>
      <c r="Q9" s="10">
        <f>O9*P9</f>
        <v>6.9695999999999998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>E10/1.2</f>
        <v>0.4</v>
      </c>
      <c r="M10" s="10">
        <f>F10/(1.2*1.2)</f>
        <v>4.9305555555555554</v>
      </c>
      <c r="N10" s="11">
        <f t="shared" si="0"/>
        <v>4.5999999999999996</v>
      </c>
      <c r="O10">
        <f t="shared" si="1"/>
        <v>3.96</v>
      </c>
      <c r="P10">
        <f>C10*0.055</f>
        <v>1.32</v>
      </c>
      <c r="Q10" s="10">
        <f>O10*P10</f>
        <v>5.2271999999999998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>E11/1.2</f>
        <v>0.89166666666666672</v>
      </c>
      <c r="M11" s="10">
        <f>F11/(1.2*1.2)</f>
        <v>14.791666666666668</v>
      </c>
      <c r="N11" s="11">
        <f t="shared" si="0"/>
        <v>3.9</v>
      </c>
      <c r="O11">
        <f>72*0.055</f>
        <v>3.96</v>
      </c>
      <c r="P11">
        <f>C11*0.055</f>
        <v>2.2000000000000002</v>
      </c>
      <c r="Q11" s="10">
        <f>O11*P11</f>
        <v>8.7119999999999997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ref="L12:L24" si="2">E12/1.2</f>
        <v>1.0583333333333333</v>
      </c>
      <c r="M12" s="10">
        <f>F12/(1.2*1.2)</f>
        <v>16.25</v>
      </c>
      <c r="N12" s="11">
        <f t="shared" si="0"/>
        <v>4.0999999999999996</v>
      </c>
      <c r="O12">
        <f t="shared" si="1"/>
        <v>3.96</v>
      </c>
      <c r="P12">
        <f>C12*0.055</f>
        <v>3.08</v>
      </c>
      <c r="Q12" s="10">
        <f>O12*P12</f>
        <v>12.1968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2"/>
        <v>1.25</v>
      </c>
      <c r="M13" s="10">
        <f t="shared" ref="M13:M25" si="3">F13/(1.2*1.2)</f>
        <v>17.083333333333336</v>
      </c>
      <c r="N13" s="11">
        <f t="shared" si="0"/>
        <v>4.5999999999999996</v>
      </c>
      <c r="O13">
        <f t="shared" si="1"/>
        <v>3.96</v>
      </c>
      <c r="P13">
        <f t="shared" ref="P13:P28" si="4">C13*0.055</f>
        <v>3.52</v>
      </c>
      <c r="Q13" s="10">
        <f t="shared" ref="Q13:Q28" si="5">O13*P13</f>
        <v>13.9392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>E14/1.2</f>
        <v>0.82500000000000007</v>
      </c>
      <c r="M14" s="10">
        <f>F14/(1.2*1.2)</f>
        <v>14.930555555555555</v>
      </c>
      <c r="N14" s="11">
        <f t="shared" si="0"/>
        <v>4.3</v>
      </c>
      <c r="O14">
        <f t="shared" si="1"/>
        <v>3.96</v>
      </c>
      <c r="P14">
        <f>C14*0.055</f>
        <v>2.2000000000000002</v>
      </c>
      <c r="Q14" s="10">
        <f>O14*P14</f>
        <v>8.7119999999999997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>E15/1.2</f>
        <v>1.05</v>
      </c>
      <c r="M15" s="10">
        <f>F15/(1.2*1.2)</f>
        <v>16.180555555555557</v>
      </c>
      <c r="N15" s="11">
        <f t="shared" si="0"/>
        <v>5.6</v>
      </c>
      <c r="O15">
        <f t="shared" si="1"/>
        <v>3.96</v>
      </c>
      <c r="P15">
        <f>C15*0.055</f>
        <v>3.96</v>
      </c>
      <c r="Q15" s="10">
        <f>O15*P15</f>
        <v>15.6816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>E16/1.2</f>
        <v>1.1333333333333335</v>
      </c>
      <c r="M16" s="10">
        <f>F16/(1.2*1.2)</f>
        <v>17.152777777777779</v>
      </c>
      <c r="N16" s="11">
        <f t="shared" si="0"/>
        <v>6.1</v>
      </c>
      <c r="O16">
        <f t="shared" si="1"/>
        <v>3.96</v>
      </c>
      <c r="P16">
        <f>C16*0.055</f>
        <v>4.84</v>
      </c>
      <c r="Q16" s="10">
        <f>O16*P16</f>
        <v>19.166399999999999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2"/>
        <v>0.65833333333333344</v>
      </c>
      <c r="M17" s="10">
        <f t="shared" si="3"/>
        <v>6.0416666666666661</v>
      </c>
      <c r="N17" s="11">
        <f t="shared" ref="N17:N25" si="6">G17</f>
        <v>4.8</v>
      </c>
      <c r="O17">
        <f t="shared" si="1"/>
        <v>3.96</v>
      </c>
      <c r="P17">
        <f t="shared" si="4"/>
        <v>1.76</v>
      </c>
      <c r="Q17" s="10">
        <f t="shared" si="5"/>
        <v>6.9695999999999998</v>
      </c>
    </row>
    <row r="18" spans="1:17" x14ac:dyDescent="0.25">
      <c r="A18" s="13" t="s">
        <v>64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2"/>
        <v>1.0750000000000002</v>
      </c>
      <c r="M18" s="10">
        <f t="shared" si="3"/>
        <v>9.1666666666666661</v>
      </c>
      <c r="N18" s="11">
        <f t="shared" si="6"/>
        <v>6</v>
      </c>
      <c r="O18">
        <f t="shared" si="1"/>
        <v>3.96</v>
      </c>
      <c r="P18">
        <f t="shared" si="4"/>
        <v>3.52</v>
      </c>
      <c r="Q18" s="10">
        <f t="shared" si="5"/>
        <v>13.9392</v>
      </c>
    </row>
    <row r="19" spans="1:17" x14ac:dyDescent="0.25">
      <c r="A19" s="13" t="s">
        <v>52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2"/>
        <v>1.25</v>
      </c>
      <c r="M19" s="10">
        <f t="shared" si="3"/>
        <v>9.9305555555555571</v>
      </c>
      <c r="N19" s="11">
        <f t="shared" si="6"/>
        <v>6.1</v>
      </c>
      <c r="O19">
        <f t="shared" si="1"/>
        <v>3.96</v>
      </c>
      <c r="P19">
        <f t="shared" si="4"/>
        <v>4.4000000000000004</v>
      </c>
      <c r="Q19" s="10">
        <f t="shared" si="5"/>
        <v>17.423999999999999</v>
      </c>
    </row>
    <row r="20" spans="1:17" x14ac:dyDescent="0.25">
      <c r="A20" s="13" t="s">
        <v>53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2"/>
        <v>0.80833333333333335</v>
      </c>
      <c r="M20" s="10">
        <f t="shared" si="3"/>
        <v>7.3611111111111107</v>
      </c>
      <c r="N20" s="11">
        <f t="shared" si="6"/>
        <v>7.3</v>
      </c>
      <c r="O20">
        <f t="shared" si="1"/>
        <v>3.96</v>
      </c>
      <c r="P20">
        <f t="shared" si="4"/>
        <v>2.64</v>
      </c>
      <c r="Q20" s="10">
        <f t="shared" si="5"/>
        <v>10.4544</v>
      </c>
    </row>
    <row r="21" spans="1:17" x14ac:dyDescent="0.25">
      <c r="A21" s="13" t="s">
        <v>54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2"/>
        <v>1.2166666666666668</v>
      </c>
      <c r="M21" s="10">
        <f t="shared" si="3"/>
        <v>12.013888888888889</v>
      </c>
      <c r="N21" s="11">
        <f t="shared" si="6"/>
        <v>10.4</v>
      </c>
      <c r="O21">
        <f t="shared" si="1"/>
        <v>3.96</v>
      </c>
      <c r="P21">
        <f t="shared" si="4"/>
        <v>4.84</v>
      </c>
      <c r="Q21" s="10">
        <f t="shared" si="5"/>
        <v>19.166399999999999</v>
      </c>
    </row>
    <row r="22" spans="1:17" x14ac:dyDescent="0.25">
      <c r="A22" s="13" t="s">
        <v>55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2"/>
        <v>1.1833333333333333</v>
      </c>
      <c r="M22" s="10">
        <f t="shared" si="3"/>
        <v>11.805555555555555</v>
      </c>
      <c r="N22" s="11">
        <f t="shared" si="6"/>
        <v>10.1</v>
      </c>
      <c r="O22">
        <f t="shared" si="1"/>
        <v>3.96</v>
      </c>
      <c r="P22">
        <f t="shared" si="4"/>
        <v>6.16</v>
      </c>
      <c r="Q22" s="10">
        <f t="shared" si="5"/>
        <v>24.393599999999999</v>
      </c>
    </row>
    <row r="23" spans="1:17" x14ac:dyDescent="0.25">
      <c r="A23" s="13" t="s">
        <v>56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>E23/1.2</f>
        <v>1.5166666666666668</v>
      </c>
      <c r="M23" s="10">
        <f>F23/(1.2*1.2)</f>
        <v>27.847222222222225</v>
      </c>
      <c r="N23" s="11">
        <f>G23</f>
        <v>10.3</v>
      </c>
      <c r="O23">
        <f t="shared" si="1"/>
        <v>3.96</v>
      </c>
      <c r="P23">
        <f>C23*0.055</f>
        <v>6.16</v>
      </c>
      <c r="Q23" s="10">
        <f>O23*P23</f>
        <v>24.393599999999999</v>
      </c>
    </row>
    <row r="24" spans="1:17" x14ac:dyDescent="0.25">
      <c r="A24" s="13" t="s">
        <v>57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2"/>
        <v>1.6333333333333333</v>
      </c>
      <c r="M24" s="10">
        <f t="shared" si="3"/>
        <v>22.847222222222221</v>
      </c>
      <c r="N24" s="11">
        <f t="shared" si="6"/>
        <v>6.9</v>
      </c>
      <c r="O24">
        <f t="shared" si="1"/>
        <v>3.96</v>
      </c>
      <c r="P24">
        <f t="shared" si="4"/>
        <v>5.72</v>
      </c>
      <c r="Q24" s="10">
        <f t="shared" si="5"/>
        <v>22.651199999999999</v>
      </c>
    </row>
    <row r="25" spans="1:17" x14ac:dyDescent="0.25">
      <c r="A25" s="13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ref="O25:O28" si="7">100*0.055</f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7"/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7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61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191</v>
      </c>
      <c r="L28" s="10">
        <f>E28/Vdd</f>
        <v>1.7666666666666668</v>
      </c>
      <c r="M28" s="10">
        <f>F28/(Vdd*Vdd)</f>
        <v>9.3055555555555554</v>
      </c>
      <c r="N28" s="11">
        <f>G28</f>
        <v>2.2999999999999998</v>
      </c>
      <c r="O28">
        <f t="shared" si="7"/>
        <v>5.5</v>
      </c>
      <c r="P28">
        <f t="shared" si="4"/>
        <v>7.92</v>
      </c>
      <c r="Q28" s="10">
        <f t="shared" si="5"/>
        <v>43.56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F10-6235-4E59-ABD1-9231BF023B6B}">
  <dimension ref="A1:Q28"/>
  <sheetViews>
    <sheetView topLeftCell="A7" workbookViewId="0">
      <selection activeCell="A8" sqref="A8:A28"/>
    </sheetView>
  </sheetViews>
  <sheetFormatPr defaultRowHeight="15" x14ac:dyDescent="0.25"/>
  <cols>
    <col min="1" max="1" width="17.5703125" customWidth="1"/>
    <col min="3" max="3" width="12.28515625" customWidth="1"/>
    <col min="4" max="4" width="13.28515625" customWidth="1"/>
    <col min="11" max="11" width="16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80*0.055</f>
        <v>4.4000000000000004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 t="shared" si="0"/>
        <v>0.66666666666666674</v>
      </c>
      <c r="M9" s="10">
        <f t="shared" si="1"/>
        <v>13.472222222222221</v>
      </c>
      <c r="N9" s="11">
        <f t="shared" si="2"/>
        <v>3.4</v>
      </c>
      <c r="O9">
        <f t="shared" si="3"/>
        <v>4.4000000000000004</v>
      </c>
      <c r="P9">
        <f t="shared" si="4"/>
        <v>1.76</v>
      </c>
      <c r="Q9" s="10">
        <f t="shared" si="5"/>
        <v>7.7440000000000007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 t="shared" si="0"/>
        <v>0.4</v>
      </c>
      <c r="M10" s="10">
        <f t="shared" si="1"/>
        <v>4.9305555555555554</v>
      </c>
      <c r="N10" s="11">
        <f t="shared" si="2"/>
        <v>4.5999999999999996</v>
      </c>
      <c r="O10">
        <f t="shared" si="3"/>
        <v>4.4000000000000004</v>
      </c>
      <c r="P10">
        <f t="shared" si="4"/>
        <v>1.32</v>
      </c>
      <c r="Q10" s="10">
        <f t="shared" si="5"/>
        <v>5.8080000000000007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 t="shared" si="0"/>
        <v>0.89166666666666672</v>
      </c>
      <c r="M11" s="10">
        <f t="shared" si="1"/>
        <v>14.791666666666668</v>
      </c>
      <c r="N11" s="11">
        <f t="shared" si="2"/>
        <v>3.9</v>
      </c>
      <c r="O11">
        <f>80*0.055</f>
        <v>4.4000000000000004</v>
      </c>
      <c r="P11">
        <f t="shared" si="4"/>
        <v>2.2000000000000002</v>
      </c>
      <c r="Q11" s="10">
        <f t="shared" si="5"/>
        <v>9.6800000000000015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si="0"/>
        <v>1.0583333333333333</v>
      </c>
      <c r="M12" s="10">
        <f t="shared" si="1"/>
        <v>16.25</v>
      </c>
      <c r="N12" s="11">
        <f t="shared" si="2"/>
        <v>4.0999999999999996</v>
      </c>
      <c r="O12">
        <f t="shared" si="3"/>
        <v>4.4000000000000004</v>
      </c>
      <c r="P12">
        <f t="shared" si="4"/>
        <v>3.08</v>
      </c>
      <c r="Q12" s="10">
        <f t="shared" si="5"/>
        <v>13.552000000000001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0"/>
        <v>1.25</v>
      </c>
      <c r="M13" s="10">
        <f t="shared" si="1"/>
        <v>17.083333333333336</v>
      </c>
      <c r="N13" s="11">
        <f t="shared" si="2"/>
        <v>4.5999999999999996</v>
      </c>
      <c r="O13">
        <f t="shared" si="3"/>
        <v>4.4000000000000004</v>
      </c>
      <c r="P13">
        <f t="shared" si="4"/>
        <v>3.52</v>
      </c>
      <c r="Q13" s="10">
        <f t="shared" si="5"/>
        <v>15.488000000000001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 t="shared" si="0"/>
        <v>0.82500000000000007</v>
      </c>
      <c r="M14" s="10">
        <f t="shared" si="1"/>
        <v>14.930555555555555</v>
      </c>
      <c r="N14" s="11">
        <f t="shared" si="2"/>
        <v>4.3</v>
      </c>
      <c r="O14">
        <f t="shared" si="3"/>
        <v>4.4000000000000004</v>
      </c>
      <c r="P14">
        <f t="shared" si="4"/>
        <v>2.2000000000000002</v>
      </c>
      <c r="Q14" s="10">
        <f t="shared" si="5"/>
        <v>9.6800000000000015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 t="shared" si="0"/>
        <v>1.05</v>
      </c>
      <c r="M15" s="10">
        <f t="shared" si="1"/>
        <v>16.180555555555557</v>
      </c>
      <c r="N15" s="11">
        <f t="shared" si="2"/>
        <v>5.6</v>
      </c>
      <c r="O15">
        <f t="shared" si="3"/>
        <v>4.4000000000000004</v>
      </c>
      <c r="P15">
        <f t="shared" si="4"/>
        <v>3.96</v>
      </c>
      <c r="Q15" s="10">
        <f t="shared" si="5"/>
        <v>17.423999999999999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 t="shared" si="0"/>
        <v>1.1333333333333335</v>
      </c>
      <c r="M16" s="10">
        <f t="shared" si="1"/>
        <v>17.152777777777779</v>
      </c>
      <c r="N16" s="11">
        <f t="shared" si="2"/>
        <v>6.1</v>
      </c>
      <c r="O16">
        <f t="shared" si="3"/>
        <v>4.4000000000000004</v>
      </c>
      <c r="P16">
        <f t="shared" si="4"/>
        <v>4.84</v>
      </c>
      <c r="Q16" s="10">
        <f t="shared" si="5"/>
        <v>21.295999999999999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0"/>
        <v>0.65833333333333344</v>
      </c>
      <c r="M17" s="10">
        <f t="shared" si="1"/>
        <v>6.0416666666666661</v>
      </c>
      <c r="N17" s="11">
        <f t="shared" si="2"/>
        <v>4.8</v>
      </c>
      <c r="O17">
        <f t="shared" si="3"/>
        <v>4.4000000000000004</v>
      </c>
      <c r="P17">
        <f t="shared" si="4"/>
        <v>1.76</v>
      </c>
      <c r="Q17" s="10">
        <f t="shared" si="5"/>
        <v>7.7440000000000007</v>
      </c>
    </row>
    <row r="18" spans="1:17" x14ac:dyDescent="0.25">
      <c r="A18" s="13" t="s">
        <v>64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0"/>
        <v>1.0750000000000002</v>
      </c>
      <c r="M18" s="10">
        <f t="shared" si="1"/>
        <v>9.1666666666666661</v>
      </c>
      <c r="N18" s="11">
        <f t="shared" si="2"/>
        <v>6</v>
      </c>
      <c r="O18">
        <f t="shared" si="3"/>
        <v>4.4000000000000004</v>
      </c>
      <c r="P18">
        <f t="shared" si="4"/>
        <v>3.52</v>
      </c>
      <c r="Q18" s="10">
        <f t="shared" si="5"/>
        <v>15.488000000000001</v>
      </c>
    </row>
    <row r="19" spans="1:17" x14ac:dyDescent="0.25">
      <c r="A19" s="13" t="s">
        <v>52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0"/>
        <v>1.25</v>
      </c>
      <c r="M19" s="10">
        <f t="shared" si="1"/>
        <v>9.9305555555555571</v>
      </c>
      <c r="N19" s="11">
        <f t="shared" si="2"/>
        <v>6.1</v>
      </c>
      <c r="O19">
        <f t="shared" si="3"/>
        <v>4.4000000000000004</v>
      </c>
      <c r="P19">
        <f t="shared" si="4"/>
        <v>4.4000000000000004</v>
      </c>
      <c r="Q19" s="10">
        <f t="shared" si="5"/>
        <v>19.360000000000003</v>
      </c>
    </row>
    <row r="20" spans="1:17" x14ac:dyDescent="0.25">
      <c r="A20" s="13" t="s">
        <v>53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0"/>
        <v>0.80833333333333335</v>
      </c>
      <c r="M20" s="10">
        <f t="shared" si="1"/>
        <v>7.3611111111111107</v>
      </c>
      <c r="N20" s="11">
        <f t="shared" si="2"/>
        <v>7.3</v>
      </c>
      <c r="O20">
        <f t="shared" si="3"/>
        <v>4.4000000000000004</v>
      </c>
      <c r="P20">
        <f t="shared" si="4"/>
        <v>2.64</v>
      </c>
      <c r="Q20" s="10">
        <f t="shared" si="5"/>
        <v>11.616000000000001</v>
      </c>
    </row>
    <row r="21" spans="1:17" x14ac:dyDescent="0.25">
      <c r="A21" s="13" t="s">
        <v>54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0"/>
        <v>1.2166666666666668</v>
      </c>
      <c r="M21" s="10">
        <f t="shared" si="1"/>
        <v>12.013888888888889</v>
      </c>
      <c r="N21" s="11">
        <f t="shared" si="2"/>
        <v>10.4</v>
      </c>
      <c r="O21">
        <f t="shared" si="3"/>
        <v>4.4000000000000004</v>
      </c>
      <c r="P21">
        <f t="shared" si="4"/>
        <v>4.84</v>
      </c>
      <c r="Q21" s="10">
        <f t="shared" si="5"/>
        <v>21.295999999999999</v>
      </c>
    </row>
    <row r="22" spans="1:17" x14ac:dyDescent="0.25">
      <c r="A22" s="13" t="s">
        <v>55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0"/>
        <v>1.1833333333333333</v>
      </c>
      <c r="M22" s="10">
        <f t="shared" si="1"/>
        <v>11.805555555555555</v>
      </c>
      <c r="N22" s="11">
        <f t="shared" si="2"/>
        <v>10.1</v>
      </c>
      <c r="O22">
        <f t="shared" si="3"/>
        <v>4.4000000000000004</v>
      </c>
      <c r="P22">
        <f t="shared" si="4"/>
        <v>6.16</v>
      </c>
      <c r="Q22" s="10">
        <f t="shared" si="5"/>
        <v>27.104000000000003</v>
      </c>
    </row>
    <row r="23" spans="1:17" x14ac:dyDescent="0.25">
      <c r="A23" s="13" t="s">
        <v>56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 t="shared" si="0"/>
        <v>1.5166666666666668</v>
      </c>
      <c r="M23" s="10">
        <f t="shared" si="1"/>
        <v>27.847222222222225</v>
      </c>
      <c r="N23" s="11">
        <f t="shared" si="2"/>
        <v>10.3</v>
      </c>
      <c r="O23">
        <f t="shared" si="3"/>
        <v>4.4000000000000004</v>
      </c>
      <c r="P23">
        <f t="shared" si="4"/>
        <v>6.16</v>
      </c>
      <c r="Q23" s="10">
        <f t="shared" si="5"/>
        <v>27.104000000000003</v>
      </c>
    </row>
    <row r="24" spans="1:17" x14ac:dyDescent="0.25">
      <c r="A24" s="13" t="s">
        <v>57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0"/>
        <v>1.6333333333333333</v>
      </c>
      <c r="M24" s="10">
        <f t="shared" si="1"/>
        <v>22.847222222222221</v>
      </c>
      <c r="N24" s="11">
        <f t="shared" si="2"/>
        <v>6.9</v>
      </c>
      <c r="O24">
        <f t="shared" si="3"/>
        <v>4.4000000000000004</v>
      </c>
      <c r="P24">
        <f t="shared" si="4"/>
        <v>5.72</v>
      </c>
      <c r="Q24" s="10">
        <f t="shared" si="5"/>
        <v>25.167999999999999</v>
      </c>
    </row>
    <row r="25" spans="1:17" x14ac:dyDescent="0.25">
      <c r="A25" s="13" t="s">
        <v>58</v>
      </c>
      <c r="B25">
        <v>2.7</v>
      </c>
      <c r="C25">
        <v>64</v>
      </c>
      <c r="D25">
        <v>3.52</v>
      </c>
      <c r="E25">
        <v>1.03</v>
      </c>
      <c r="F25">
        <v>21.8</v>
      </c>
      <c r="G25">
        <v>4.3</v>
      </c>
      <c r="H25">
        <v>119</v>
      </c>
      <c r="I25">
        <v>3.33</v>
      </c>
      <c r="J25">
        <v>126</v>
      </c>
      <c r="K25">
        <v>2.65</v>
      </c>
      <c r="L25" s="10">
        <f t="shared" si="0"/>
        <v>0.85833333333333339</v>
      </c>
      <c r="M25" s="10">
        <f t="shared" si="1"/>
        <v>15.138888888888889</v>
      </c>
      <c r="N25" s="11">
        <f t="shared" si="2"/>
        <v>4.3</v>
      </c>
      <c r="O25">
        <f t="shared" si="3"/>
        <v>4.4000000000000004</v>
      </c>
      <c r="P25">
        <f t="shared" si="4"/>
        <v>3.52</v>
      </c>
      <c r="Q25" s="10">
        <f t="shared" si="5"/>
        <v>15.488000000000001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4.4000000000000004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4.4000000000000004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61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190</v>
      </c>
      <c r="L28" s="10">
        <f t="shared" si="0"/>
        <v>1.7666666666666668</v>
      </c>
      <c r="M28" s="10">
        <f t="shared" si="1"/>
        <v>9.3055555555555554</v>
      </c>
      <c r="N28" s="11">
        <f t="shared" si="2"/>
        <v>2.2999999999999998</v>
      </c>
      <c r="O28">
        <f t="shared" si="3"/>
        <v>4.4000000000000004</v>
      </c>
      <c r="P28">
        <f t="shared" si="4"/>
        <v>7.92</v>
      </c>
      <c r="Q28" s="10">
        <f t="shared" si="5"/>
        <v>34.847999999999999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Area</vt:lpstr>
      <vt:lpstr>Cpd_values</vt:lpstr>
      <vt:lpstr>Cin_values</vt:lpstr>
      <vt:lpstr>Icc_values</vt:lpstr>
      <vt:lpstr>ssxlibx2</vt:lpstr>
      <vt:lpstr>sxlibx2</vt:lpstr>
      <vt:lpstr>vxlibx2</vt:lpstr>
      <vt:lpstr>vsclibx2</vt:lpstr>
      <vt:lpstr>wsclibx2</vt:lpstr>
      <vt:lpstr>vgalibx2</vt:lpstr>
      <vt:lpstr>rgalibx2</vt:lpstr>
      <vt:lpstr>ac</vt:lpstr>
      <vt:lpstr>act</vt:lpstr>
      <vt:lpstr>hc</vt:lpstr>
      <vt:lpstr>hct</vt:lpstr>
      <vt:lpstr>cmos</vt:lpstr>
      <vt:lpstr>fF</vt:lpstr>
      <vt:lpstr>mm</vt:lpstr>
      <vt:lpstr>nA</vt:lpstr>
      <vt:lpstr>pF</vt:lpstr>
      <vt:lpstr>uA</vt:lpstr>
      <vt:lpstr>um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2018-08-25T10:31:24Z</dcterms:modified>
</cp:coreProperties>
</file>